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8680" yWindow="-120" windowWidth="29040" windowHeight="15840" activeTab="1"/>
  </bookViews>
  <sheets>
    <sheet name="Pokyny pro vyplnění" sheetId="11" r:id="rId1"/>
    <sheet name="Stavba" sheetId="1" r:id="rId2"/>
    <sheet name="VzorPolozky" sheetId="10" state="hidden" r:id="rId3"/>
    <sheet name="00 1 Naklady" sheetId="12" r:id="rId4"/>
    <sheet name="1 1 Pol" sheetId="13" r:id="rId5"/>
  </sheets>
  <externalReferences>
    <externalReference r:id="rId6"/>
  </externalReferences>
  <definedNames>
    <definedName name="CelkemDPHVypocet" localSheetId="1">Stavba!$H$44</definedName>
    <definedName name="CenaCelkem">Stavba!$G$29</definedName>
    <definedName name="CenaCelkemBezDPH">Stavba!$G$28</definedName>
    <definedName name="CenaCelkemVypocet" localSheetId="1">Stavba!$I$44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'00 1 Naklady'!$1:$7</definedName>
    <definedName name="_xlnm.Print_Titles" localSheetId="4">'1 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'00 1 Naklady'!$A$1:$X$37</definedName>
    <definedName name="_xlnm.Print_Area" localSheetId="4">'1 1 Pol'!$A$1:$X$115</definedName>
    <definedName name="_xlnm.Print_Area" localSheetId="1">Stavba!$A$1:$J$70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Stavba!$F$44</definedName>
    <definedName name="ZakladDPHZakl">Stavba!$G$25</definedName>
    <definedName name="ZakladDPHZaklVypocet" localSheetId="1">Stavba!$G$44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4562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68" i="1" l="1"/>
  <c r="I67" i="1"/>
  <c r="I66" i="1"/>
  <c r="I65" i="1"/>
  <c r="I64" i="1"/>
  <c r="I63" i="1"/>
  <c r="I62" i="1"/>
  <c r="I61" i="1"/>
  <c r="I60" i="1"/>
  <c r="I59" i="1"/>
  <c r="I58" i="1"/>
  <c r="I57" i="1"/>
  <c r="I56" i="1"/>
  <c r="G43" i="1"/>
  <c r="F43" i="1"/>
  <c r="G42" i="1"/>
  <c r="F42" i="1"/>
  <c r="G105" i="13"/>
  <c r="G9" i="13"/>
  <c r="M9" i="13" s="1"/>
  <c r="I9" i="13"/>
  <c r="I8" i="13" s="1"/>
  <c r="K9" i="13"/>
  <c r="K8" i="13" s="1"/>
  <c r="O9" i="13"/>
  <c r="Q9" i="13"/>
  <c r="Q8" i="13" s="1"/>
  <c r="V9" i="13"/>
  <c r="V8" i="13" s="1"/>
  <c r="G11" i="13"/>
  <c r="I11" i="13"/>
  <c r="K11" i="13"/>
  <c r="M11" i="13"/>
  <c r="O11" i="13"/>
  <c r="Q11" i="13"/>
  <c r="V11" i="13"/>
  <c r="G13" i="13"/>
  <c r="I13" i="13"/>
  <c r="K13" i="13"/>
  <c r="M13" i="13"/>
  <c r="O13" i="13"/>
  <c r="Q13" i="13"/>
  <c r="V13" i="13"/>
  <c r="G14" i="13"/>
  <c r="G8" i="13" s="1"/>
  <c r="I14" i="13"/>
  <c r="K14" i="13"/>
  <c r="O14" i="13"/>
  <c r="O8" i="13" s="1"/>
  <c r="Q14" i="13"/>
  <c r="V14" i="13"/>
  <c r="G15" i="13"/>
  <c r="M15" i="13" s="1"/>
  <c r="I15" i="13"/>
  <c r="K15" i="13"/>
  <c r="O15" i="13"/>
  <c r="Q15" i="13"/>
  <c r="V15" i="13"/>
  <c r="G16" i="13"/>
  <c r="I16" i="13"/>
  <c r="K16" i="13"/>
  <c r="M16" i="13"/>
  <c r="O16" i="13"/>
  <c r="Q16" i="13"/>
  <c r="V16" i="13"/>
  <c r="G17" i="13"/>
  <c r="I17" i="13"/>
  <c r="K17" i="13"/>
  <c r="M17" i="13"/>
  <c r="O17" i="13"/>
  <c r="Q17" i="13"/>
  <c r="V17" i="13"/>
  <c r="G18" i="13"/>
  <c r="M18" i="13" s="1"/>
  <c r="I18" i="13"/>
  <c r="K18" i="13"/>
  <c r="O18" i="13"/>
  <c r="Q18" i="13"/>
  <c r="V18" i="13"/>
  <c r="G20" i="13"/>
  <c r="I20" i="13"/>
  <c r="K20" i="13"/>
  <c r="M20" i="13"/>
  <c r="O20" i="13"/>
  <c r="Q20" i="13"/>
  <c r="V20" i="13"/>
  <c r="G21" i="13"/>
  <c r="I21" i="13"/>
  <c r="K21" i="13"/>
  <c r="M21" i="13"/>
  <c r="O21" i="13"/>
  <c r="Q21" i="13"/>
  <c r="V21" i="13"/>
  <c r="G22" i="13"/>
  <c r="I22" i="13"/>
  <c r="K22" i="13"/>
  <c r="M22" i="13"/>
  <c r="O22" i="13"/>
  <c r="Q22" i="13"/>
  <c r="V22" i="13"/>
  <c r="G26" i="13"/>
  <c r="M26" i="13" s="1"/>
  <c r="I26" i="13"/>
  <c r="K26" i="13"/>
  <c r="O26" i="13"/>
  <c r="Q26" i="13"/>
  <c r="V26" i="13"/>
  <c r="G27" i="13"/>
  <c r="I27" i="13"/>
  <c r="K27" i="13"/>
  <c r="M27" i="13"/>
  <c r="O27" i="13"/>
  <c r="Q27" i="13"/>
  <c r="V27" i="13"/>
  <c r="G28" i="13"/>
  <c r="M28" i="13" s="1"/>
  <c r="I28" i="13"/>
  <c r="K28" i="13"/>
  <c r="O28" i="13"/>
  <c r="Q28" i="13"/>
  <c r="V28" i="13"/>
  <c r="G29" i="13"/>
  <c r="I29" i="13"/>
  <c r="K29" i="13"/>
  <c r="M29" i="13"/>
  <c r="O29" i="13"/>
  <c r="Q29" i="13"/>
  <c r="V29" i="13"/>
  <c r="G30" i="13"/>
  <c r="M30" i="13" s="1"/>
  <c r="I30" i="13"/>
  <c r="K30" i="13"/>
  <c r="O30" i="13"/>
  <c r="Q30" i="13"/>
  <c r="V30" i="13"/>
  <c r="G31" i="13"/>
  <c r="I31" i="13"/>
  <c r="K31" i="13"/>
  <c r="M31" i="13"/>
  <c r="O31" i="13"/>
  <c r="Q31" i="13"/>
  <c r="V31" i="13"/>
  <c r="G33" i="13"/>
  <c r="M33" i="13" s="1"/>
  <c r="I33" i="13"/>
  <c r="K33" i="13"/>
  <c r="O33" i="13"/>
  <c r="Q33" i="13"/>
  <c r="V33" i="13"/>
  <c r="G35" i="13"/>
  <c r="I35" i="13"/>
  <c r="K35" i="13"/>
  <c r="M35" i="13"/>
  <c r="O35" i="13"/>
  <c r="Q35" i="13"/>
  <c r="V35" i="13"/>
  <c r="G37" i="13"/>
  <c r="M37" i="13" s="1"/>
  <c r="I37" i="13"/>
  <c r="K37" i="13"/>
  <c r="O37" i="13"/>
  <c r="Q37" i="13"/>
  <c r="V37" i="13"/>
  <c r="G40" i="13"/>
  <c r="I40" i="13"/>
  <c r="K40" i="13"/>
  <c r="M40" i="13"/>
  <c r="O40" i="13"/>
  <c r="Q40" i="13"/>
  <c r="V40" i="13"/>
  <c r="G42" i="13"/>
  <c r="M42" i="13" s="1"/>
  <c r="I42" i="13"/>
  <c r="K42" i="13"/>
  <c r="O42" i="13"/>
  <c r="Q42" i="13"/>
  <c r="V42" i="13"/>
  <c r="G45" i="13"/>
  <c r="I45" i="13"/>
  <c r="K45" i="13"/>
  <c r="M45" i="13"/>
  <c r="O45" i="13"/>
  <c r="Q45" i="13"/>
  <c r="V45" i="13"/>
  <c r="G47" i="13"/>
  <c r="O47" i="13"/>
  <c r="G48" i="13"/>
  <c r="I48" i="13"/>
  <c r="I47" i="13" s="1"/>
  <c r="K48" i="13"/>
  <c r="K47" i="13" s="1"/>
  <c r="M48" i="13"/>
  <c r="M47" i="13" s="1"/>
  <c r="O48" i="13"/>
  <c r="Q48" i="13"/>
  <c r="Q47" i="13" s="1"/>
  <c r="V48" i="13"/>
  <c r="V47" i="13" s="1"/>
  <c r="G49" i="13"/>
  <c r="K49" i="13"/>
  <c r="O49" i="13"/>
  <c r="V49" i="13"/>
  <c r="G50" i="13"/>
  <c r="I50" i="13"/>
  <c r="I49" i="13" s="1"/>
  <c r="K50" i="13"/>
  <c r="M50" i="13"/>
  <c r="M49" i="13" s="1"/>
  <c r="O50" i="13"/>
  <c r="Q50" i="13"/>
  <c r="Q49" i="13" s="1"/>
  <c r="V50" i="13"/>
  <c r="G52" i="13"/>
  <c r="I52" i="13"/>
  <c r="I51" i="13" s="1"/>
  <c r="K52" i="13"/>
  <c r="M52" i="13"/>
  <c r="O52" i="13"/>
  <c r="Q52" i="13"/>
  <c r="Q51" i="13" s="1"/>
  <c r="V52" i="13"/>
  <c r="G54" i="13"/>
  <c r="M54" i="13" s="1"/>
  <c r="I54" i="13"/>
  <c r="K54" i="13"/>
  <c r="K51" i="13" s="1"/>
  <c r="O54" i="13"/>
  <c r="Q54" i="13"/>
  <c r="V54" i="13"/>
  <c r="V51" i="13" s="1"/>
  <c r="G55" i="13"/>
  <c r="I55" i="13"/>
  <c r="K55" i="13"/>
  <c r="M55" i="13"/>
  <c r="O55" i="13"/>
  <c r="Q55" i="13"/>
  <c r="V55" i="13"/>
  <c r="G56" i="13"/>
  <c r="G51" i="13" s="1"/>
  <c r="I56" i="13"/>
  <c r="K56" i="13"/>
  <c r="O56" i="13"/>
  <c r="O51" i="13" s="1"/>
  <c r="Q56" i="13"/>
  <c r="V56" i="13"/>
  <c r="G57" i="13"/>
  <c r="I57" i="13"/>
  <c r="K57" i="13"/>
  <c r="M57" i="13"/>
  <c r="O57" i="13"/>
  <c r="Q57" i="13"/>
  <c r="V57" i="13"/>
  <c r="G58" i="13"/>
  <c r="M58" i="13" s="1"/>
  <c r="I58" i="13"/>
  <c r="K58" i="13"/>
  <c r="O58" i="13"/>
  <c r="Q58" i="13"/>
  <c r="V58" i="13"/>
  <c r="G60" i="13"/>
  <c r="G59" i="13" s="1"/>
  <c r="I60" i="13"/>
  <c r="K60" i="13"/>
  <c r="K59" i="13" s="1"/>
  <c r="O60" i="13"/>
  <c r="O59" i="13" s="1"/>
  <c r="Q60" i="13"/>
  <c r="V60" i="13"/>
  <c r="V59" i="13" s="1"/>
  <c r="G63" i="13"/>
  <c r="I63" i="13"/>
  <c r="I59" i="13" s="1"/>
  <c r="K63" i="13"/>
  <c r="M63" i="13"/>
  <c r="O63" i="13"/>
  <c r="Q63" i="13"/>
  <c r="Q59" i="13" s="1"/>
  <c r="V63" i="13"/>
  <c r="G65" i="13"/>
  <c r="I65" i="13"/>
  <c r="I64" i="13" s="1"/>
  <c r="K65" i="13"/>
  <c r="M65" i="13"/>
  <c r="O65" i="13"/>
  <c r="Q65" i="13"/>
  <c r="Q64" i="13" s="1"/>
  <c r="V65" i="13"/>
  <c r="G66" i="13"/>
  <c r="G64" i="13" s="1"/>
  <c r="I66" i="13"/>
  <c r="K66" i="13"/>
  <c r="K64" i="13" s="1"/>
  <c r="O66" i="13"/>
  <c r="O64" i="13" s="1"/>
  <c r="Q66" i="13"/>
  <c r="V66" i="13"/>
  <c r="V64" i="13" s="1"/>
  <c r="G67" i="13"/>
  <c r="I67" i="13"/>
  <c r="K67" i="13"/>
  <c r="M67" i="13"/>
  <c r="O67" i="13"/>
  <c r="Q67" i="13"/>
  <c r="V67" i="13"/>
  <c r="G68" i="13"/>
  <c r="M68" i="13" s="1"/>
  <c r="I68" i="13"/>
  <c r="K68" i="13"/>
  <c r="O68" i="13"/>
  <c r="Q68" i="13"/>
  <c r="V68" i="13"/>
  <c r="G69" i="13"/>
  <c r="I69" i="13"/>
  <c r="K69" i="13"/>
  <c r="M69" i="13"/>
  <c r="O69" i="13"/>
  <c r="Q69" i="13"/>
  <c r="V69" i="13"/>
  <c r="G70" i="13"/>
  <c r="M70" i="13" s="1"/>
  <c r="I70" i="13"/>
  <c r="K70" i="13"/>
  <c r="O70" i="13"/>
  <c r="Q70" i="13"/>
  <c r="V70" i="13"/>
  <c r="G71" i="13"/>
  <c r="I71" i="13"/>
  <c r="K71" i="13"/>
  <c r="M71" i="13"/>
  <c r="O71" i="13"/>
  <c r="Q71" i="13"/>
  <c r="V71" i="13"/>
  <c r="G72" i="13"/>
  <c r="M72" i="13" s="1"/>
  <c r="I72" i="13"/>
  <c r="K72" i="13"/>
  <c r="O72" i="13"/>
  <c r="Q72" i="13"/>
  <c r="V72" i="13"/>
  <c r="G73" i="13"/>
  <c r="I73" i="13"/>
  <c r="K73" i="13"/>
  <c r="M73" i="13"/>
  <c r="O73" i="13"/>
  <c r="Q73" i="13"/>
  <c r="V73" i="13"/>
  <c r="G74" i="13"/>
  <c r="M74" i="13" s="1"/>
  <c r="I74" i="13"/>
  <c r="K74" i="13"/>
  <c r="O74" i="13"/>
  <c r="Q74" i="13"/>
  <c r="V74" i="13"/>
  <c r="G75" i="13"/>
  <c r="I75" i="13"/>
  <c r="K75" i="13"/>
  <c r="M75" i="13"/>
  <c r="O75" i="13"/>
  <c r="Q75" i="13"/>
  <c r="V75" i="13"/>
  <c r="G76" i="13"/>
  <c r="M76" i="13" s="1"/>
  <c r="I76" i="13"/>
  <c r="K76" i="13"/>
  <c r="O76" i="13"/>
  <c r="Q76" i="13"/>
  <c r="V76" i="13"/>
  <c r="G77" i="13"/>
  <c r="I77" i="13"/>
  <c r="K77" i="13"/>
  <c r="M77" i="13"/>
  <c r="O77" i="13"/>
  <c r="Q77" i="13"/>
  <c r="V77" i="13"/>
  <c r="G78" i="13"/>
  <c r="M78" i="13" s="1"/>
  <c r="I78" i="13"/>
  <c r="K78" i="13"/>
  <c r="O78" i="13"/>
  <c r="Q78" i="13"/>
  <c r="V78" i="13"/>
  <c r="G79" i="13"/>
  <c r="I79" i="13"/>
  <c r="K79" i="13"/>
  <c r="M79" i="13"/>
  <c r="O79" i="13"/>
  <c r="Q79" i="13"/>
  <c r="V79" i="13"/>
  <c r="G80" i="13"/>
  <c r="M80" i="13" s="1"/>
  <c r="I80" i="13"/>
  <c r="K80" i="13"/>
  <c r="O80" i="13"/>
  <c r="Q80" i="13"/>
  <c r="V80" i="13"/>
  <c r="G81" i="13"/>
  <c r="I81" i="13"/>
  <c r="K81" i="13"/>
  <c r="M81" i="13"/>
  <c r="O81" i="13"/>
  <c r="Q81" i="13"/>
  <c r="V81" i="13"/>
  <c r="G82" i="13"/>
  <c r="M82" i="13" s="1"/>
  <c r="I82" i="13"/>
  <c r="K82" i="13"/>
  <c r="O82" i="13"/>
  <c r="Q82" i="13"/>
  <c r="V82" i="13"/>
  <c r="G83" i="13"/>
  <c r="I83" i="13"/>
  <c r="K83" i="13"/>
  <c r="M83" i="13"/>
  <c r="O83" i="13"/>
  <c r="Q83" i="13"/>
  <c r="V83" i="13"/>
  <c r="G84" i="13"/>
  <c r="M84" i="13" s="1"/>
  <c r="I84" i="13"/>
  <c r="K84" i="13"/>
  <c r="O84" i="13"/>
  <c r="Q84" i="13"/>
  <c r="V84" i="13"/>
  <c r="G86" i="13"/>
  <c r="G85" i="13" s="1"/>
  <c r="I86" i="13"/>
  <c r="K86" i="13"/>
  <c r="K85" i="13" s="1"/>
  <c r="O86" i="13"/>
  <c r="O85" i="13" s="1"/>
  <c r="Q86" i="13"/>
  <c r="V86" i="13"/>
  <c r="V85" i="13" s="1"/>
  <c r="G87" i="13"/>
  <c r="I87" i="13"/>
  <c r="I85" i="13" s="1"/>
  <c r="K87" i="13"/>
  <c r="M87" i="13"/>
  <c r="O87" i="13"/>
  <c r="Q87" i="13"/>
  <c r="Q85" i="13" s="1"/>
  <c r="V87" i="13"/>
  <c r="G88" i="13"/>
  <c r="M88" i="13" s="1"/>
  <c r="I88" i="13"/>
  <c r="K88" i="13"/>
  <c r="O88" i="13"/>
  <c r="Q88" i="13"/>
  <c r="V88" i="13"/>
  <c r="G90" i="13"/>
  <c r="I90" i="13"/>
  <c r="K90" i="13"/>
  <c r="M90" i="13"/>
  <c r="O90" i="13"/>
  <c r="Q90" i="13"/>
  <c r="V90" i="13"/>
  <c r="G91" i="13"/>
  <c r="K91" i="13"/>
  <c r="O91" i="13"/>
  <c r="V91" i="13"/>
  <c r="G92" i="13"/>
  <c r="I92" i="13"/>
  <c r="I91" i="13" s="1"/>
  <c r="K92" i="13"/>
  <c r="M92" i="13"/>
  <c r="M91" i="13" s="1"/>
  <c r="O92" i="13"/>
  <c r="Q92" i="13"/>
  <c r="Q91" i="13" s="1"/>
  <c r="V92" i="13"/>
  <c r="G93" i="13"/>
  <c r="K93" i="13"/>
  <c r="O93" i="13"/>
  <c r="V93" i="13"/>
  <c r="G94" i="13"/>
  <c r="I94" i="13"/>
  <c r="I93" i="13" s="1"/>
  <c r="K94" i="13"/>
  <c r="M94" i="13"/>
  <c r="M93" i="13" s="1"/>
  <c r="O94" i="13"/>
  <c r="Q94" i="13"/>
  <c r="Q93" i="13" s="1"/>
  <c r="V94" i="13"/>
  <c r="G96" i="13"/>
  <c r="I96" i="13"/>
  <c r="I95" i="13" s="1"/>
  <c r="K96" i="13"/>
  <c r="M96" i="13"/>
  <c r="O96" i="13"/>
  <c r="Q96" i="13"/>
  <c r="Q95" i="13" s="1"/>
  <c r="V96" i="13"/>
  <c r="G97" i="13"/>
  <c r="M97" i="13" s="1"/>
  <c r="I97" i="13"/>
  <c r="K97" i="13"/>
  <c r="K95" i="13" s="1"/>
  <c r="O97" i="13"/>
  <c r="Q97" i="13"/>
  <c r="V97" i="13"/>
  <c r="V95" i="13" s="1"/>
  <c r="G98" i="13"/>
  <c r="I98" i="13"/>
  <c r="K98" i="13"/>
  <c r="M98" i="13"/>
  <c r="O98" i="13"/>
  <c r="Q98" i="13"/>
  <c r="V98" i="13"/>
  <c r="G99" i="13"/>
  <c r="G95" i="13" s="1"/>
  <c r="I99" i="13"/>
  <c r="K99" i="13"/>
  <c r="O99" i="13"/>
  <c r="O95" i="13" s="1"/>
  <c r="Q99" i="13"/>
  <c r="V99" i="13"/>
  <c r="I100" i="13"/>
  <c r="Q100" i="13"/>
  <c r="G101" i="13"/>
  <c r="M101" i="13" s="1"/>
  <c r="M100" i="13" s="1"/>
  <c r="I101" i="13"/>
  <c r="K101" i="13"/>
  <c r="K100" i="13" s="1"/>
  <c r="O101" i="13"/>
  <c r="O100" i="13" s="1"/>
  <c r="Q101" i="13"/>
  <c r="V101" i="13"/>
  <c r="V100" i="13" s="1"/>
  <c r="I102" i="13"/>
  <c r="Q102" i="13"/>
  <c r="G103" i="13"/>
  <c r="G102" i="13" s="1"/>
  <c r="I103" i="13"/>
  <c r="K103" i="13"/>
  <c r="K102" i="13" s="1"/>
  <c r="O103" i="13"/>
  <c r="O102" i="13" s="1"/>
  <c r="Q103" i="13"/>
  <c r="V103" i="13"/>
  <c r="V102" i="13" s="1"/>
  <c r="AE105" i="13"/>
  <c r="AF105" i="13"/>
  <c r="G9" i="12"/>
  <c r="M9" i="12" s="1"/>
  <c r="I9" i="12"/>
  <c r="I8" i="12" s="1"/>
  <c r="K9" i="12"/>
  <c r="K8" i="12" s="1"/>
  <c r="O9" i="12"/>
  <c r="Q9" i="12"/>
  <c r="Q8" i="12" s="1"/>
  <c r="V9" i="12"/>
  <c r="V8" i="12" s="1"/>
  <c r="G10" i="12"/>
  <c r="I10" i="12"/>
  <c r="K10" i="12"/>
  <c r="M10" i="12"/>
  <c r="O10" i="12"/>
  <c r="Q10" i="12"/>
  <c r="V10" i="12"/>
  <c r="G11" i="12"/>
  <c r="I11" i="12"/>
  <c r="K11" i="12"/>
  <c r="M11" i="12"/>
  <c r="O11" i="12"/>
  <c r="Q11" i="12"/>
  <c r="V11" i="12"/>
  <c r="G12" i="12"/>
  <c r="G8" i="12" s="1"/>
  <c r="I12" i="12"/>
  <c r="K12" i="12"/>
  <c r="O12" i="12"/>
  <c r="O8" i="12" s="1"/>
  <c r="Q12" i="12"/>
  <c r="V12" i="12"/>
  <c r="G13" i="12"/>
  <c r="M13" i="12" s="1"/>
  <c r="I13" i="12"/>
  <c r="K13" i="12"/>
  <c r="O13" i="12"/>
  <c r="Q13" i="12"/>
  <c r="V13" i="12"/>
  <c r="G14" i="12"/>
  <c r="I14" i="12"/>
  <c r="K14" i="12"/>
  <c r="M14" i="12"/>
  <c r="O14" i="12"/>
  <c r="Q14" i="12"/>
  <c r="V14" i="12"/>
  <c r="G15" i="12"/>
  <c r="I15" i="12"/>
  <c r="K15" i="12"/>
  <c r="M15" i="12"/>
  <c r="O15" i="12"/>
  <c r="Q15" i="12"/>
  <c r="V15" i="12"/>
  <c r="G16" i="12"/>
  <c r="I69" i="1" s="1"/>
  <c r="G17" i="12"/>
  <c r="M17" i="12" s="1"/>
  <c r="I17" i="12"/>
  <c r="I16" i="12" s="1"/>
  <c r="K17" i="12"/>
  <c r="K16" i="12" s="1"/>
  <c r="O17" i="12"/>
  <c r="Q17" i="12"/>
  <c r="Q16" i="12" s="1"/>
  <c r="V17" i="12"/>
  <c r="V16" i="12" s="1"/>
  <c r="G18" i="12"/>
  <c r="I18" i="12"/>
  <c r="K18" i="12"/>
  <c r="M18" i="12"/>
  <c r="O18" i="12"/>
  <c r="Q18" i="12"/>
  <c r="V18" i="12"/>
  <c r="G19" i="12"/>
  <c r="I19" i="12"/>
  <c r="K19" i="12"/>
  <c r="M19" i="12"/>
  <c r="O19" i="12"/>
  <c r="Q19" i="12"/>
  <c r="V19" i="12"/>
  <c r="G20" i="12"/>
  <c r="M20" i="12" s="1"/>
  <c r="I20" i="12"/>
  <c r="K20" i="12"/>
  <c r="O20" i="12"/>
  <c r="O16" i="12" s="1"/>
  <c r="Q20" i="12"/>
  <c r="V20" i="12"/>
  <c r="G21" i="12"/>
  <c r="M21" i="12" s="1"/>
  <c r="I21" i="12"/>
  <c r="K21" i="12"/>
  <c r="O21" i="12"/>
  <c r="Q21" i="12"/>
  <c r="V21" i="12"/>
  <c r="G22" i="12"/>
  <c r="I22" i="12"/>
  <c r="K22" i="12"/>
  <c r="M22" i="12"/>
  <c r="O22" i="12"/>
  <c r="Q22" i="12"/>
  <c r="V22" i="12"/>
  <c r="G23" i="12"/>
  <c r="I23" i="12"/>
  <c r="K23" i="12"/>
  <c r="M23" i="12"/>
  <c r="O23" i="12"/>
  <c r="Q23" i="12"/>
  <c r="V23" i="12"/>
  <c r="G24" i="12"/>
  <c r="M24" i="12" s="1"/>
  <c r="I24" i="12"/>
  <c r="K24" i="12"/>
  <c r="O24" i="12"/>
  <c r="Q24" i="12"/>
  <c r="V24" i="12"/>
  <c r="G25" i="12"/>
  <c r="I25" i="12"/>
  <c r="K25" i="12"/>
  <c r="M25" i="12"/>
  <c r="O25" i="12"/>
  <c r="Q25" i="12"/>
  <c r="V25" i="12"/>
  <c r="AE27" i="12"/>
  <c r="F40" i="1" s="1"/>
  <c r="I19" i="1"/>
  <c r="I18" i="1"/>
  <c r="I17" i="1"/>
  <c r="I16" i="1"/>
  <c r="H44" i="1"/>
  <c r="I43" i="1"/>
  <c r="I42" i="1"/>
  <c r="I20" i="1" l="1"/>
  <c r="I70" i="1"/>
  <c r="J68" i="1" s="1"/>
  <c r="F39" i="1"/>
  <c r="F41" i="1"/>
  <c r="G27" i="12"/>
  <c r="J67" i="1"/>
  <c r="J61" i="1"/>
  <c r="J59" i="1"/>
  <c r="J63" i="1"/>
  <c r="J60" i="1"/>
  <c r="J62" i="1"/>
  <c r="J64" i="1"/>
  <c r="J66" i="1"/>
  <c r="J58" i="1"/>
  <c r="J56" i="1"/>
  <c r="J69" i="1"/>
  <c r="M103" i="13"/>
  <c r="M102" i="13" s="1"/>
  <c r="G100" i="13"/>
  <c r="M99" i="13"/>
  <c r="M95" i="13" s="1"/>
  <c r="M86" i="13"/>
  <c r="M85" i="13" s="1"/>
  <c r="M66" i="13"/>
  <c r="M64" i="13" s="1"/>
  <c r="M60" i="13"/>
  <c r="M59" i="13" s="1"/>
  <c r="M56" i="13"/>
  <c r="M51" i="13" s="1"/>
  <c r="M14" i="13"/>
  <c r="M8" i="13" s="1"/>
  <c r="M16" i="12"/>
  <c r="AF27" i="12"/>
  <c r="M12" i="12"/>
  <c r="M8" i="12" s="1"/>
  <c r="I21" i="1"/>
  <c r="J28" i="1"/>
  <c r="J26" i="1"/>
  <c r="G38" i="1"/>
  <c r="F38" i="1"/>
  <c r="J23" i="1"/>
  <c r="J24" i="1"/>
  <c r="J25" i="1"/>
  <c r="J27" i="1"/>
  <c r="E24" i="1"/>
  <c r="G24" i="1"/>
  <c r="E26" i="1"/>
  <c r="G26" i="1"/>
  <c r="F44" i="1" l="1"/>
  <c r="G23" i="1" s="1"/>
  <c r="J65" i="1"/>
  <c r="J57" i="1"/>
  <c r="J70" i="1" s="1"/>
  <c r="G40" i="1"/>
  <c r="I40" i="1" s="1"/>
  <c r="G41" i="1"/>
  <c r="I41" i="1" s="1"/>
  <c r="G39" i="1"/>
  <c r="G44" i="1" s="1"/>
  <c r="G25" i="1" s="1"/>
  <c r="I39" i="1" l="1"/>
  <c r="I44" i="1" s="1"/>
  <c r="A27" i="1"/>
  <c r="G28" i="1" l="1"/>
  <c r="G27" i="1" s="1"/>
  <c r="G29" i="1" s="1"/>
  <c r="A28" i="1"/>
  <c r="J41" i="1"/>
  <c r="J40" i="1"/>
  <c r="J39" i="1"/>
  <c r="J44" i="1" s="1"/>
  <c r="J42" i="1"/>
  <c r="J43" i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Ing. František Kujan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>
  <authors>
    <author>Ing. František Kujan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<sst xmlns="http://schemas.openxmlformats.org/spreadsheetml/2006/main" count="897" uniqueCount="339">
  <si>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</si>
  <si>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</si>
  <si>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</si>
  <si>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</si>
  <si>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</si>
  <si>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</si>
  <si>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</si>
  <si>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</si>
  <si>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</si>
  <si>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</si>
  <si>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</si>
  <si>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</si>
  <si>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</si>
  <si>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</si>
  <si>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</si>
  <si>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</si>
  <si>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</si>
  <si>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</si>
  <si>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</si>
  <si>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</si>
  <si>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</si>
  <si>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</si>
  <si>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</si>
  <si>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</si>
  <si>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</si>
  <si>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</si>
  <si>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</si>
  <si>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</si>
  <si>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</si>
  <si>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</si>
  <si>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</si>
  <si>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</si>
  <si>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</si>
  <si>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</si>
  <si>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</si>
  <si>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</si>
  <si>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</si>
  <si>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</si>
  <si>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</si>
  <si>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</si>
  <si>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</si>
  <si>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</si>
  <si>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</si>
  <si>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Ing. Kujan</t>
  </si>
  <si>
    <t>292.10</t>
  </si>
  <si>
    <t>Nová Paka, ul. Jiráskova - oprava kanalizace</t>
  </si>
  <si>
    <t>Vodohospodářská a obchodní společnost, a.s.</t>
  </si>
  <si>
    <t>Na Tobolce 428</t>
  </si>
  <si>
    <t>Jičín-Holínské Předměstí</t>
  </si>
  <si>
    <t>50601</t>
  </si>
  <si>
    <t>60109149</t>
  </si>
  <si>
    <t>CZ60109149</t>
  </si>
  <si>
    <t>Stavba</t>
  </si>
  <si>
    <t>00</t>
  </si>
  <si>
    <t>Vedlejší a ostatní náklady</t>
  </si>
  <si>
    <t>1</t>
  </si>
  <si>
    <t>Oprava kanalizace</t>
  </si>
  <si>
    <t>Celkem za stavbu</t>
  </si>
  <si>
    <t>CZK</t>
  </si>
  <si>
    <t>#POPS</t>
  </si>
  <si>
    <t>Popis stavby: 292.10 - Nová Paka, ul. Jiráskova - oprava kanalizace</t>
  </si>
  <si>
    <t>#POPO</t>
  </si>
  <si>
    <t>Popis objektu: 00 - Vedlejší a ostatní náklady</t>
  </si>
  <si>
    <t>#POPR</t>
  </si>
  <si>
    <t>Popis rozpočtu: 1 - Vedlejší a ostatní náklady</t>
  </si>
  <si>
    <t>Popis objektu: 1 - Oprava kanalizace</t>
  </si>
  <si>
    <t>Popis rozpočtu: 1 - Oprava kanalizace</t>
  </si>
  <si>
    <t>Rekapitulace dílů</t>
  </si>
  <si>
    <t>Typ dílu</t>
  </si>
  <si>
    <t>Zemní práce</t>
  </si>
  <si>
    <t>2</t>
  </si>
  <si>
    <t>Základy a zvláštní zakládání</t>
  </si>
  <si>
    <t>3</t>
  </si>
  <si>
    <t>Svislé a kompletní konstrukce</t>
  </si>
  <si>
    <t>4</t>
  </si>
  <si>
    <t>Vodorovné konstrukce</t>
  </si>
  <si>
    <t>5</t>
  </si>
  <si>
    <t>Komunikace</t>
  </si>
  <si>
    <t>8</t>
  </si>
  <si>
    <t>Trubní vedení</t>
  </si>
  <si>
    <t>89</t>
  </si>
  <si>
    <t>Ostatní konstrukce na trubním vedení</t>
  </si>
  <si>
    <t>91</t>
  </si>
  <si>
    <t>Doplňující práce na komunikaci</t>
  </si>
  <si>
    <t>96</t>
  </si>
  <si>
    <t>Bourání konstrukcí</t>
  </si>
  <si>
    <t>97</t>
  </si>
  <si>
    <t>Přesuny suti a vybouraných hmot</t>
  </si>
  <si>
    <t>99</t>
  </si>
  <si>
    <t>Staveništní přesun hmot</t>
  </si>
  <si>
    <t>D96</t>
  </si>
  <si>
    <t>PSU</t>
  </si>
  <si>
    <t>VN</t>
  </si>
  <si>
    <t>ON</t>
  </si>
  <si>
    <t>#TypZaznamu#</t>
  </si>
  <si>
    <t>STA</t>
  </si>
  <si>
    <t>NAK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</si>
  <si>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</si>
  <si>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</si>
  <si>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</si>
  <si>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</si>
  <si>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</si>
  <si>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</si>
  <si>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</si>
  <si>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</si>
  <si>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</si>
  <si>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</si>
  <si>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</si>
  <si>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</si>
  <si>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</si>
  <si>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</si>
  <si>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</si>
  <si>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</si>
  <si>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</si>
  <si>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</si>
  <si>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</si>
  <si>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</si>
  <si>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</si>
  <si>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</si>
  <si>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</si>
  <si>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</si>
  <si>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</si>
  <si>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005111020R</t>
  </si>
  <si>
    <t>Vytyčení stavby</t>
  </si>
  <si>
    <t>Soubor</t>
  </si>
  <si>
    <t>RTS 22/ II</t>
  </si>
  <si>
    <t>Indiv</t>
  </si>
  <si>
    <t>VRN</t>
  </si>
  <si>
    <t>POL99_8</t>
  </si>
  <si>
    <t>005111021R</t>
  </si>
  <si>
    <t>Vytyčení inženýrských sítí</t>
  </si>
  <si>
    <t>005121 R</t>
  </si>
  <si>
    <t>Zařízení staveniště</t>
  </si>
  <si>
    <t>005122 R</t>
  </si>
  <si>
    <t>Provozní vlivy</t>
  </si>
  <si>
    <t>005124010R</t>
  </si>
  <si>
    <t>Koordinační činnost</t>
  </si>
  <si>
    <t>VN6</t>
  </si>
  <si>
    <t>Obnovení platnosti vyjádření správců sítí</t>
  </si>
  <si>
    <t>soubor</t>
  </si>
  <si>
    <t>Vlastní</t>
  </si>
  <si>
    <t>VN7</t>
  </si>
  <si>
    <t>Zajištění DIO - návrh, projednání, realizace (částečná uzavírka, úplná uzavírka, objízdné trasy)</t>
  </si>
  <si>
    <t>005241020R</t>
  </si>
  <si>
    <t xml:space="preserve">Geodetické zaměření skutečného provedení  </t>
  </si>
  <si>
    <t>005241010R</t>
  </si>
  <si>
    <t xml:space="preserve">Dokumentace skutečného provedení </t>
  </si>
  <si>
    <t>00524 R</t>
  </si>
  <si>
    <t>Předání a převzetí díla</t>
  </si>
  <si>
    <t>005261030R</t>
  </si>
  <si>
    <t>Finanční rezerva  investora</t>
  </si>
  <si>
    <t>0N1</t>
  </si>
  <si>
    <t>Pasporty - objekty, oplocení, mezideponie</t>
  </si>
  <si>
    <t>0N3</t>
  </si>
  <si>
    <t>Úklid komunikací a chodníků v průběhu stavby</t>
  </si>
  <si>
    <t>0N4</t>
  </si>
  <si>
    <t>Vyklizení mezideponie</t>
  </si>
  <si>
    <t>ON2</t>
  </si>
  <si>
    <t xml:space="preserve">Pevné oplocení staveniště výšky 1,80 m, přechody, lávky, zábradlí, ..... </t>
  </si>
  <si>
    <t>ON5</t>
  </si>
  <si>
    <t>Úprava skládky</t>
  </si>
  <si>
    <t>SUM</t>
  </si>
  <si>
    <t>Poznámky uchazeče k zadání</t>
  </si>
  <si>
    <t>POPUZIV</t>
  </si>
  <si>
    <t>END</t>
  </si>
  <si>
    <t>113107530</t>
  </si>
  <si>
    <t>Odstranění podkladu pl. 50 m2,kam.drcené tl.30 cm</t>
  </si>
  <si>
    <t>m2</t>
  </si>
  <si>
    <t>Práce</t>
  </si>
  <si>
    <t>POL1_</t>
  </si>
  <si>
    <t>1,10*65,00</t>
  </si>
  <si>
    <t>VV</t>
  </si>
  <si>
    <t>113151150</t>
  </si>
  <si>
    <t>Fréz.živič.krytu pl.do 500 m2,pruh do 75cm,tl.15cm</t>
  </si>
  <si>
    <t>115101201</t>
  </si>
  <si>
    <t>Čerpání vody na výšku do 10 m, přítok do 500 l/min</t>
  </si>
  <si>
    <t>h</t>
  </si>
  <si>
    <t>115101301</t>
  </si>
  <si>
    <t>Pohotovost čerp.soupravy, výška 10 m, přítok 500 l</t>
  </si>
  <si>
    <t>den</t>
  </si>
  <si>
    <t>119001411</t>
  </si>
  <si>
    <t>Dočasné zajištění beton.a plast. potrubí do DN 200</t>
  </si>
  <si>
    <t>m</t>
  </si>
  <si>
    <t>119001412</t>
  </si>
  <si>
    <t>Dočasné zajištění beton.a plast.potrubí DN 200-500</t>
  </si>
  <si>
    <t>119001421</t>
  </si>
  <si>
    <t>Dočasné zajištění kabelů - do počtu 3 kabelů</t>
  </si>
  <si>
    <t>120001101</t>
  </si>
  <si>
    <t>Příplatek za ztížení vykopávky v blízkosti vedení</t>
  </si>
  <si>
    <t>m3</t>
  </si>
  <si>
    <t>2,00*1,50*25,00</t>
  </si>
  <si>
    <t>120901121</t>
  </si>
  <si>
    <t>Bourání konstrukcí z prostého betonu v odkopávkách pneumatickým kladivem</t>
  </si>
  <si>
    <t>Bourání konstrukcí z prostého betonu v odkopávkách bagrem s kladivem</t>
  </si>
  <si>
    <t>132301212</t>
  </si>
  <si>
    <t>Hloubení rýh š.do 200 cm hor.4 do 1000 m3, STROJNĚ</t>
  </si>
  <si>
    <t>2,00*1,10*65,00</t>
  </si>
  <si>
    <t>odpočet komunikací : -0,45*1,10*65,00</t>
  </si>
  <si>
    <t>výkop v hornině třídy těžitelnosti 5 : -(143,00+32,175)*0,10</t>
  </si>
  <si>
    <t>132301219</t>
  </si>
  <si>
    <t>Přípl.za lepivost,hloubení rýh 200cm,hor.4,STROJNĚ</t>
  </si>
  <si>
    <t>132401211</t>
  </si>
  <si>
    <t>Hloubení rýh šířky do 200 cm v hor.5, STROJNĚ</t>
  </si>
  <si>
    <t>138401201</t>
  </si>
  <si>
    <t>Dolamování rýh ve vrstvě do 0,5 m v hor.5</t>
  </si>
  <si>
    <t>151811216</t>
  </si>
  <si>
    <t>Montáž pažic.boxu standard dl.3m, š.1,5m, hl.2,4m</t>
  </si>
  <si>
    <t>kus</t>
  </si>
  <si>
    <t>151813216</t>
  </si>
  <si>
    <t>Dmtž pažicího boxu standard dl.3m, š.1,5m, hl.2,4m</t>
  </si>
  <si>
    <t>161101101</t>
  </si>
  <si>
    <t>Svislé přemístění výkopku z hor.1-4 do 2,5 m</t>
  </si>
  <si>
    <t>tř. 4 : 93,3075*0,50</t>
  </si>
  <si>
    <t>161101151</t>
  </si>
  <si>
    <t>Svislé přemístění výkopku z hor.5-7 do 2,5 m</t>
  </si>
  <si>
    <t>17,5175*0,50</t>
  </si>
  <si>
    <t>162401102</t>
  </si>
  <si>
    <t>Vodorovné přemístění výkopku z hor.1-4 do 2000 m</t>
  </si>
  <si>
    <t>mezideponie - kamenivo : 1,10*0,30*65,00*2</t>
  </si>
  <si>
    <t>174101101</t>
  </si>
  <si>
    <t>Zásyp jam, rýh, šachet se zhutněním</t>
  </si>
  <si>
    <t>celkový výkop : 93,3750+17,5175</t>
  </si>
  <si>
    <t>vytlačený objem : -1,10*0,75*65,00</t>
  </si>
  <si>
    <t>175101101</t>
  </si>
  <si>
    <t>Obsyp potrubí bez prohození sypaniny s dodáním štěrkopísku frakce 0 - 22 mm</t>
  </si>
  <si>
    <t>0,58935*65,00</t>
  </si>
  <si>
    <t>R1</t>
  </si>
  <si>
    <t>Přebytečný výkopek vodorovné přemístění, uložení na skládku, poplatek za skládku</t>
  </si>
  <si>
    <t xml:space="preserve">m3    </t>
  </si>
  <si>
    <t>tř. 4 : 93,3075</t>
  </si>
  <si>
    <t>tř. 5 : 17,5175</t>
  </si>
  <si>
    <t>58344198</t>
  </si>
  <si>
    <t>Štěrkodrtě frakce 0-63 B</t>
  </si>
  <si>
    <t>t</t>
  </si>
  <si>
    <t>SPCM</t>
  </si>
  <si>
    <t>RTS 22/ I</t>
  </si>
  <si>
    <t>Specifikace</t>
  </si>
  <si>
    <t>POL3_</t>
  </si>
  <si>
    <t>celkový objem : 57,2675*2,00</t>
  </si>
  <si>
    <t>212752112</t>
  </si>
  <si>
    <t>Trativody z drenážních trubek, lože, DN 100 mm</t>
  </si>
  <si>
    <t>RTS 18/ I</t>
  </si>
  <si>
    <t>359901111</t>
  </si>
  <si>
    <t>Vyčištění stok jakékoliv výšky</t>
  </si>
  <si>
    <t>451573111</t>
  </si>
  <si>
    <t>Lože pod potrubí ze štěrkopísku do 63 mm</t>
  </si>
  <si>
    <t>1,10*0,15*65,00</t>
  </si>
  <si>
    <t>452112111</t>
  </si>
  <si>
    <t>Osazení beton, prstenců pod mříže, výšky do100 mm</t>
  </si>
  <si>
    <t>59224174.A</t>
  </si>
  <si>
    <t>Prstenec vyrovnávací TBW-Q 625/40/120</t>
  </si>
  <si>
    <t>59224175</t>
  </si>
  <si>
    <t>Prstenec vyrovnávací TBW-Q 625/60/120</t>
  </si>
  <si>
    <t>59224176</t>
  </si>
  <si>
    <t>Prstenec vyrovnávací TBW-Q 625/80/120</t>
  </si>
  <si>
    <t>59224177</t>
  </si>
  <si>
    <t>Prstenec vyrovnávací TBW-Q 625/100/120</t>
  </si>
  <si>
    <t>564861111</t>
  </si>
  <si>
    <t>Podklad ze štěrkodrti po zhutnění tloušťky 20 cm</t>
  </si>
  <si>
    <t>10,00</t>
  </si>
  <si>
    <t>565310016</t>
  </si>
  <si>
    <t>Podklad z asfalt. recyklátu po zhutnění tl.10 cm</t>
  </si>
  <si>
    <t>871373121</t>
  </si>
  <si>
    <t>Montáž trub z plastu, gumový kroužek, DN 300</t>
  </si>
  <si>
    <t>877373121</t>
  </si>
  <si>
    <t>Montáž tvarovek odboč. plast. gum. kroužek DN 300</t>
  </si>
  <si>
    <t>877353123</t>
  </si>
  <si>
    <t>Montáž tvarovek jednoos. plast. gum.kroužek DN 200</t>
  </si>
  <si>
    <t>892585111</t>
  </si>
  <si>
    <t>Zabezpečení konců a zkouška vzduch. kan. DN do 300</t>
  </si>
  <si>
    <t>úsek</t>
  </si>
  <si>
    <t>892855115</t>
  </si>
  <si>
    <t>Kontrola kanalizace TV kamerou do 500 m</t>
  </si>
  <si>
    <t>894118001</t>
  </si>
  <si>
    <t>Příplatek za dalších 0,60 m výšky vstupu</t>
  </si>
  <si>
    <t>894411221</t>
  </si>
  <si>
    <t>Zřízení šachet z dílců, dno kamen., potrubí DN 300</t>
  </si>
  <si>
    <t>899311112</t>
  </si>
  <si>
    <t>Osazení poklopů litinových s rámem do 100 kg</t>
  </si>
  <si>
    <t>899623151</t>
  </si>
  <si>
    <t>Obetonování potrubí nebo zdiva stok betonem C16/20</t>
  </si>
  <si>
    <t>8.11</t>
  </si>
  <si>
    <t>Klínové těsnění FORSHEDA F-16 1000*20/26,5</t>
  </si>
  <si>
    <t xml:space="preserve">ks    </t>
  </si>
  <si>
    <t>Agregovaná položka</t>
  </si>
  <si>
    <t>POL2_</t>
  </si>
  <si>
    <t>8.12</t>
  </si>
  <si>
    <t>Zkouška vodotěsnosti kanalizačních šachet vzduchem</t>
  </si>
  <si>
    <t>8.2</t>
  </si>
  <si>
    <t>Šachtová vložka ULTRA-SOLID BP Z PVC-U SN 12, DN/OD 315, 135 mm</t>
  </si>
  <si>
    <t>ks</t>
  </si>
  <si>
    <t>8.5</t>
  </si>
  <si>
    <t>Odbočka ULTRA-SOLID BP Z PVC-U SN 12, DN/OD 315/200, 45°, 3 hrdla</t>
  </si>
  <si>
    <t>8.7</t>
  </si>
  <si>
    <t>Koleno ULTRA-SOLID BP Z PVC-U SN 12, DN/OD 200, 45°, 2 hrdla</t>
  </si>
  <si>
    <t>286114017</t>
  </si>
  <si>
    <t>Trubka kanalizační ULTRA-SOLID PVC SN12 315x6000mm hladká PVC-U, oranžová</t>
  </si>
  <si>
    <t>55243347</t>
  </si>
  <si>
    <t>Poklop litinový KD 03 D 610 mm pro zatížení 40 t poklop litinový KASI (OZ)</t>
  </si>
  <si>
    <t>5922405324</t>
  </si>
  <si>
    <t>Dno šachty SU-M 1000x785 DN 300 KK</t>
  </si>
  <si>
    <t>5922405395</t>
  </si>
  <si>
    <t>Skruž přechodová SH-M 1000/625 x 670 PS+K/DEHA</t>
  </si>
  <si>
    <t>59224358.A</t>
  </si>
  <si>
    <t>Skruž šachetní TBS-Q.1 100/25/12 PS</t>
  </si>
  <si>
    <t>59224361.A</t>
  </si>
  <si>
    <t>Skruž šachetní TBS-Q.1 100/50/12 PS</t>
  </si>
  <si>
    <t>89.1</t>
  </si>
  <si>
    <t>Výkop sond včetně zaměření sítě a zpětného zahrnutí</t>
  </si>
  <si>
    <t>89.3</t>
  </si>
  <si>
    <t>Přepojení stávající kanalizační přípojky do DN 200 včetně dodávky materiálu</t>
  </si>
  <si>
    <t>kompl</t>
  </si>
  <si>
    <t>89.4</t>
  </si>
  <si>
    <t>Kompletní zřízení kanalizační přípojky DN 200 včetně dodávky materiálu</t>
  </si>
  <si>
    <t xml:space="preserve">m     </t>
  </si>
  <si>
    <t>2,50*3</t>
  </si>
  <si>
    <t>89.5</t>
  </si>
  <si>
    <t>Připojení stoky do stávající šachty z monolitického železobetonu - odvrtání, dotěsnění</t>
  </si>
  <si>
    <t>919735113</t>
  </si>
  <si>
    <t>Řezání stávajícího živičného krytu tl. 10 - 15 cm</t>
  </si>
  <si>
    <t>969021131</t>
  </si>
  <si>
    <t>Vybourání kanalizačního potrubí DN do 300 mm</t>
  </si>
  <si>
    <t>979086112</t>
  </si>
  <si>
    <t>Nakládání nebo překládání suti a vybouraných hmot</t>
  </si>
  <si>
    <t>979096205</t>
  </si>
  <si>
    <t>Plnění mobilní drticí jednotky stavební sutí</t>
  </si>
  <si>
    <t>979096211</t>
  </si>
  <si>
    <t>Drcení stavební suti mobilní drticí jednotkou</t>
  </si>
  <si>
    <t>979093111</t>
  </si>
  <si>
    <t>Uložení suti na skládku bez zhutnění</t>
  </si>
  <si>
    <t>998276101</t>
  </si>
  <si>
    <t>Přesun hmot, trubní vedení plastová, otevř. výkop</t>
  </si>
  <si>
    <t>Přesun hmot</t>
  </si>
  <si>
    <t>POL7_</t>
  </si>
  <si>
    <t>979082314</t>
  </si>
  <si>
    <t>Vodorovná doprava suti a hmot po suchu do 2000 m</t>
  </si>
  <si>
    <t>Přesun suti</t>
  </si>
  <si>
    <t>POL8_</t>
  </si>
  <si>
    <t>FINANČNÍ REZERVA INVESTORA VE VÝŠI 50.000,-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</si>
</sst>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9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D6E1EE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1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30" xfId="0" applyNumberFormat="1" applyFont="1" applyFill="1" applyBorder="1" applyAlignment="1">
      <alignment vertical="center"/>
    </xf>
    <xf numFmtId="4" fontId="7" fillId="5" borderId="31" xfId="0" applyNumberFormat="1" applyFont="1" applyFill="1" applyBorder="1" applyAlignment="1">
      <alignment vertical="center" wrapText="1"/>
    </xf>
    <xf numFmtId="4" fontId="10" fillId="5" borderId="32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4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4" fontId="0" fillId="0" borderId="33" xfId="0" applyNumberFormat="1" applyBorder="1" applyAlignment="1">
      <alignment vertical="center"/>
    </xf>
    <xf numFmtId="4" fontId="3" fillId="0" borderId="34" xfId="0" applyNumberFormat="1" applyFont="1" applyBorder="1" applyAlignment="1">
      <alignment horizontal="right" vertical="center" wrapText="1" shrinkToFit="1"/>
    </xf>
    <xf numFmtId="4" fontId="3" fillId="0" borderId="34" xfId="0" applyNumberFormat="1" applyFont="1" applyBorder="1" applyAlignment="1">
      <alignment horizontal="right" vertical="center" shrinkToFit="1"/>
    </xf>
    <xf numFmtId="4" fontId="0" fillId="0" borderId="34" xfId="0" applyNumberFormat="1" applyBorder="1" applyAlignment="1">
      <alignment vertical="center" shrinkToFit="1"/>
    </xf>
    <xf numFmtId="4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4" fontId="8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vertical="center" wrapText="1" shrinkToFit="1"/>
    </xf>
    <xf numFmtId="4" fontId="8" fillId="0" borderId="34" xfId="0" applyNumberFormat="1" applyFont="1" applyBorder="1" applyAlignment="1">
      <alignment vertical="center" shrinkToFit="1"/>
    </xf>
    <xf numFmtId="4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4" fontId="0" fillId="0" borderId="33" xfId="0" applyNumberFormat="1" applyBorder="1" applyAlignment="1">
      <alignment horizontal="left" vertical="center"/>
    </xf>
    <xf numFmtId="4" fontId="0" fillId="0" borderId="34" xfId="0" applyNumberFormat="1" applyBorder="1" applyAlignment="1">
      <alignment vertical="center" wrapText="1" shrinkToFit="1"/>
    </xf>
    <xf numFmtId="4" fontId="15" fillId="3" borderId="37" xfId="0" applyNumberFormat="1" applyFont="1" applyFill="1" applyBorder="1" applyAlignment="1">
      <alignment vertical="center" wrapText="1" shrinkToFit="1"/>
    </xf>
    <xf numFmtId="4" fontId="15" fillId="3" borderId="37" xfId="0" applyNumberFormat="1" applyFont="1" applyFill="1" applyBorder="1" applyAlignment="1">
      <alignment vertical="center" shrinkToFit="1"/>
    </xf>
    <xf numFmtId="4" fontId="0" fillId="3" borderId="38" xfId="0" applyNumberFormat="1" applyFill="1" applyBorder="1" applyAlignment="1">
      <alignment vertical="center" shrinkToFit="1"/>
    </xf>
    <xf numFmtId="3" fontId="0" fillId="3" borderId="38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6" fillId="5" borderId="30" xfId="0" applyFont="1" applyFill="1" applyBorder="1" applyAlignment="1">
      <alignment horizontal="center" vertical="center" wrapText="1"/>
    </xf>
    <xf numFmtId="0" fontId="16" fillId="5" borderId="31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0" fontId="7" fillId="3" borderId="36" xfId="0" applyFont="1" applyFill="1" applyBorder="1" applyAlignment="1">
      <alignment vertical="center"/>
    </xf>
    <xf numFmtId="0" fontId="7" fillId="3" borderId="36" xfId="0" applyFont="1" applyFill="1" applyBorder="1" applyAlignment="1">
      <alignment vertical="center" wrapText="1"/>
    </xf>
    <xf numFmtId="0" fontId="7" fillId="3" borderId="37" xfId="0" applyFont="1" applyFill="1" applyBorder="1" applyAlignment="1">
      <alignment vertical="center" wrapText="1"/>
    </xf>
    <xf numFmtId="3" fontId="7" fillId="0" borderId="35" xfId="0" applyNumberFormat="1" applyFont="1" applyBorder="1" applyAlignment="1">
      <alignment vertical="center"/>
    </xf>
    <xf numFmtId="3" fontId="7" fillId="3" borderId="38" xfId="0" applyNumberFormat="1" applyFont="1" applyFill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3" borderId="38" xfId="0" applyNumberFormat="1" applyFont="1" applyFill="1" applyBorder="1" applyAlignment="1">
      <alignment horizontal="center" vertical="center"/>
    </xf>
    <xf numFmtId="4" fontId="7" fillId="3" borderId="38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7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Border="1" applyAlignment="1">
      <alignment vertical="top"/>
    </xf>
    <xf numFmtId="164" fontId="17" fillId="0" borderId="0" xfId="0" applyNumberFormat="1" applyFont="1" applyBorder="1" applyAlignment="1">
      <alignment vertical="top" shrinkToFit="1"/>
    </xf>
    <xf numFmtId="4" fontId="17" fillId="0" borderId="0" xfId="0" applyNumberFormat="1" applyFont="1" applyBorder="1" applyAlignment="1">
      <alignment vertical="top" shrinkToFit="1"/>
    </xf>
    <xf numFmtId="4" fontId="17" fillId="4" borderId="0" xfId="0" applyNumberFormat="1" applyFont="1" applyFill="1" applyBorder="1" applyAlignment="1" applyProtection="1">
      <alignment vertical="top" shrinkToFit="1"/>
      <protection locked="0"/>
    </xf>
    <xf numFmtId="164" fontId="8" fillId="3" borderId="0" xfId="0" applyNumberFormat="1" applyFont="1" applyFill="1" applyBorder="1" applyAlignment="1">
      <alignment vertical="top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9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9" xfId="0" applyNumberFormat="1" applyFont="1" applyFill="1" applyBorder="1" applyAlignment="1">
      <alignment vertical="top" shrinkToFit="1"/>
    </xf>
    <xf numFmtId="0" fontId="17" fillId="0" borderId="40" xfId="0" applyFont="1" applyBorder="1" applyAlignment="1">
      <alignment vertical="top"/>
    </xf>
    <xf numFmtId="49" fontId="17" fillId="0" borderId="41" xfId="0" applyNumberFormat="1" applyFont="1" applyBorder="1" applyAlignment="1">
      <alignment vertical="top"/>
    </xf>
    <xf numFmtId="0" fontId="17" fillId="0" borderId="41" xfId="0" applyFont="1" applyBorder="1" applyAlignment="1">
      <alignment horizontal="center" vertical="top" shrinkToFit="1"/>
    </xf>
    <xf numFmtId="164" fontId="17" fillId="0" borderId="41" xfId="0" applyNumberFormat="1" applyFont="1" applyBorder="1" applyAlignment="1">
      <alignment vertical="top" shrinkToFit="1"/>
    </xf>
    <xf numFmtId="4" fontId="17" fillId="4" borderId="41" xfId="0" applyNumberFormat="1" applyFont="1" applyFill="1" applyBorder="1" applyAlignment="1" applyProtection="1">
      <alignment vertical="top" shrinkToFit="1"/>
      <protection locked="0"/>
    </xf>
    <xf numFmtId="4" fontId="17" fillId="0" borderId="42" xfId="0" applyNumberFormat="1" applyFont="1" applyBorder="1" applyAlignment="1">
      <alignment vertical="top" shrinkToFit="1"/>
    </xf>
    <xf numFmtId="0" fontId="17" fillId="0" borderId="43" xfId="0" applyFont="1" applyBorder="1" applyAlignment="1">
      <alignment vertical="top"/>
    </xf>
    <xf numFmtId="49" fontId="17" fillId="0" borderId="44" xfId="0" applyNumberFormat="1" applyFont="1" applyBorder="1" applyAlignment="1">
      <alignment vertical="top"/>
    </xf>
    <xf numFmtId="0" fontId="17" fillId="0" borderId="44" xfId="0" applyFont="1" applyBorder="1" applyAlignment="1">
      <alignment horizontal="center" vertical="top" shrinkToFit="1"/>
    </xf>
    <xf numFmtId="164" fontId="17" fillId="0" borderId="44" xfId="0" applyNumberFormat="1" applyFont="1" applyBorder="1" applyAlignment="1">
      <alignment vertical="top" shrinkToFit="1"/>
    </xf>
    <xf numFmtId="4" fontId="17" fillId="4" borderId="44" xfId="0" applyNumberFormat="1" applyFont="1" applyFill="1" applyBorder="1" applyAlignment="1" applyProtection="1">
      <alignment vertical="top" shrinkToFit="1"/>
      <protection locked="0"/>
    </xf>
    <xf numFmtId="4" fontId="17" fillId="0" borderId="45" xfId="0" applyNumberFormat="1" applyFont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7" fillId="0" borderId="44" xfId="0" applyNumberFormat="1" applyFont="1" applyBorder="1" applyAlignment="1">
      <alignment horizontal="left" vertical="top" wrapText="1"/>
    </xf>
    <xf numFmtId="49" fontId="17" fillId="0" borderId="41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164" fontId="18" fillId="0" borderId="0" xfId="0" applyNumberFormat="1" applyFont="1" applyBorder="1" applyAlignment="1">
      <alignment horizontal="center" vertical="top" wrapText="1" shrinkToFit="1"/>
    </xf>
    <xf numFmtId="164" fontId="18" fillId="0" borderId="0" xfId="0" applyNumberFormat="1" applyFont="1" applyBorder="1" applyAlignment="1">
      <alignment vertical="top" wrapText="1" shrinkToFit="1"/>
    </xf>
    <xf numFmtId="164" fontId="18" fillId="0" borderId="0" xfId="0" quotePrefix="1" applyNumberFormat="1" applyFont="1" applyBorder="1" applyAlignment="1">
      <alignment horizontal="left" vertical="top" wrapText="1"/>
    </xf>
    <xf numFmtId="0" fontId="3" fillId="2" borderId="0" xfId="0" applyFont="1" applyFill="1" applyAlignment="1">
      <alignment horizontal="left" wrapText="1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/>
    </xf>
    <xf numFmtId="4" fontId="0" fillId="0" borderId="34" xfId="0" applyNumberFormat="1" applyBorder="1" applyAlignment="1">
      <alignment vertical="center" wrapText="1"/>
    </xf>
    <xf numFmtId="4" fontId="8" fillId="0" borderId="34" xfId="0" applyNumberFormat="1" applyFont="1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49" fontId="8" fillId="0" borderId="18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49" fontId="8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49" fontId="8" fillId="0" borderId="6" xfId="0" applyNumberFormat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39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40</v>
      </c>
    </row>
    <row r="2" spans="1:7" ht="57.75" customHeight="1" x14ac:dyDescent="0.2">
      <c r="A2" s="195" t="s">
        <v>41</v>
      </c>
      <c r="B2" s="195"/>
      <c r="C2" s="195"/>
      <c r="D2" s="195"/>
      <c r="E2" s="195"/>
      <c r="F2" s="195"/>
      <c r="G2" s="195"/>
    </row>
  </sheetData>
  <sheetProtection password="A0CB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73"/>
  <sheetViews>
    <sheetView showGridLines="0" tabSelected="1" topLeftCell="B1" zoomScaleNormal="100" zoomScaleSheetLayoutView="75" workbookViewId="0">
      <selection activeCell="Q21" sqref="Q21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38</v>
      </c>
      <c r="B1" s="229" t="s">
        <v>4</v>
      </c>
      <c r="C1" s="230"/>
      <c r="D1" s="230"/>
      <c r="E1" s="230"/>
      <c r="F1" s="230"/>
      <c r="G1" s="230"/>
      <c r="H1" s="230"/>
      <c r="I1" s="230"/>
      <c r="J1" s="231"/>
    </row>
    <row r="2" spans="1:15" ht="36" customHeight="1" x14ac:dyDescent="0.2">
      <c r="A2" s="2"/>
      <c r="B2" s="76" t="s">
        <v>24</v>
      </c>
      <c r="C2" s="77"/>
      <c r="D2" s="78" t="s">
        <v>44</v>
      </c>
      <c r="E2" s="235" t="s">
        <v>45</v>
      </c>
      <c r="F2" s="236"/>
      <c r="G2" s="236"/>
      <c r="H2" s="236"/>
      <c r="I2" s="236"/>
      <c r="J2" s="237"/>
      <c r="O2" s="1"/>
    </row>
    <row r="3" spans="1:15" ht="27" hidden="1" customHeight="1" x14ac:dyDescent="0.2">
      <c r="A3" s="2"/>
      <c r="B3" s="79"/>
      <c r="C3" s="77"/>
      <c r="D3" s="80"/>
      <c r="E3" s="238"/>
      <c r="F3" s="239"/>
      <c r="G3" s="239"/>
      <c r="H3" s="239"/>
      <c r="I3" s="239"/>
      <c r="J3" s="240"/>
    </row>
    <row r="4" spans="1:15" ht="23.25" customHeight="1" x14ac:dyDescent="0.2">
      <c r="A4" s="2"/>
      <c r="B4" s="81"/>
      <c r="C4" s="82"/>
      <c r="D4" s="83"/>
      <c r="E4" s="219"/>
      <c r="F4" s="219"/>
      <c r="G4" s="219"/>
      <c r="H4" s="219"/>
      <c r="I4" s="219"/>
      <c r="J4" s="220"/>
    </row>
    <row r="5" spans="1:15" ht="24" customHeight="1" x14ac:dyDescent="0.2">
      <c r="A5" s="2"/>
      <c r="B5" s="31" t="s">
        <v>23</v>
      </c>
      <c r="D5" s="223" t="s">
        <v>46</v>
      </c>
      <c r="E5" s="224"/>
      <c r="F5" s="224"/>
      <c r="G5" s="224"/>
      <c r="H5" s="18" t="s">
        <v>42</v>
      </c>
      <c r="I5" s="85" t="s">
        <v>50</v>
      </c>
      <c r="J5" s="8"/>
    </row>
    <row r="6" spans="1:15" ht="15.75" customHeight="1" x14ac:dyDescent="0.2">
      <c r="A6" s="2"/>
      <c r="B6" s="28"/>
      <c r="C6" s="55"/>
      <c r="D6" s="225" t="s">
        <v>47</v>
      </c>
      <c r="E6" s="226"/>
      <c r="F6" s="226"/>
      <c r="G6" s="226"/>
      <c r="H6" s="18" t="s">
        <v>36</v>
      </c>
      <c r="I6" s="85" t="s">
        <v>51</v>
      </c>
      <c r="J6" s="8"/>
    </row>
    <row r="7" spans="1:15" ht="15.75" customHeight="1" x14ac:dyDescent="0.2">
      <c r="A7" s="2"/>
      <c r="B7" s="29"/>
      <c r="C7" s="56"/>
      <c r="D7" s="84" t="s">
        <v>49</v>
      </c>
      <c r="E7" s="227" t="s">
        <v>48</v>
      </c>
      <c r="F7" s="228"/>
      <c r="G7" s="228"/>
      <c r="H7" s="24"/>
      <c r="I7" s="23"/>
      <c r="J7" s="34"/>
    </row>
    <row r="8" spans="1:15" ht="24" hidden="1" customHeight="1" x14ac:dyDescent="0.2">
      <c r="A8" s="2"/>
      <c r="B8" s="31" t="s">
        <v>21</v>
      </c>
      <c r="D8" s="51"/>
      <c r="H8" s="18" t="s">
        <v>42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36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20</v>
      </c>
      <c r="D11" s="242"/>
      <c r="E11" s="242"/>
      <c r="F11" s="242"/>
      <c r="G11" s="242"/>
      <c r="H11" s="18" t="s">
        <v>42</v>
      </c>
      <c r="I11" s="87"/>
      <c r="J11" s="8"/>
    </row>
    <row r="12" spans="1:15" ht="15.75" customHeight="1" x14ac:dyDescent="0.2">
      <c r="A12" s="2"/>
      <c r="B12" s="28"/>
      <c r="C12" s="55"/>
      <c r="D12" s="218"/>
      <c r="E12" s="218"/>
      <c r="F12" s="218"/>
      <c r="G12" s="218"/>
      <c r="H12" s="18" t="s">
        <v>36</v>
      </c>
      <c r="I12" s="87"/>
      <c r="J12" s="8"/>
    </row>
    <row r="13" spans="1:15" ht="15.75" customHeight="1" x14ac:dyDescent="0.2">
      <c r="A13" s="2"/>
      <c r="B13" s="29"/>
      <c r="C13" s="56"/>
      <c r="D13" s="86"/>
      <c r="E13" s="221"/>
      <c r="F13" s="222"/>
      <c r="G13" s="222"/>
      <c r="H13" s="19"/>
      <c r="I13" s="23"/>
      <c r="J13" s="34"/>
    </row>
    <row r="14" spans="1:15" ht="24" customHeight="1" x14ac:dyDescent="0.2">
      <c r="A14" s="2"/>
      <c r="B14" s="43" t="s">
        <v>22</v>
      </c>
      <c r="C14" s="58"/>
      <c r="D14" s="59" t="s">
        <v>43</v>
      </c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34</v>
      </c>
      <c r="C15" s="61"/>
      <c r="D15" s="54"/>
      <c r="E15" s="241"/>
      <c r="F15" s="241"/>
      <c r="G15" s="243"/>
      <c r="H15" s="243"/>
      <c r="I15" s="243" t="s">
        <v>31</v>
      </c>
      <c r="J15" s="244"/>
    </row>
    <row r="16" spans="1:15" ht="23.25" customHeight="1" x14ac:dyDescent="0.2">
      <c r="A16" s="144" t="s">
        <v>26</v>
      </c>
      <c r="B16" s="38" t="s">
        <v>26</v>
      </c>
      <c r="C16" s="62"/>
      <c r="D16" s="63"/>
      <c r="E16" s="207"/>
      <c r="F16" s="208"/>
      <c r="G16" s="207"/>
      <c r="H16" s="208"/>
      <c r="I16" s="207">
        <f>SUMIF(F56:F69,A16,I56:I69)+SUMIF(F56:F69,"PSU",I56:I69)</f>
        <v>0</v>
      </c>
      <c r="J16" s="209"/>
    </row>
    <row r="17" spans="1:10" ht="23.25" customHeight="1" x14ac:dyDescent="0.2">
      <c r="A17" s="144" t="s">
        <v>27</v>
      </c>
      <c r="B17" s="38" t="s">
        <v>27</v>
      </c>
      <c r="C17" s="62"/>
      <c r="D17" s="63"/>
      <c r="E17" s="207"/>
      <c r="F17" s="208"/>
      <c r="G17" s="207"/>
      <c r="H17" s="208"/>
      <c r="I17" s="207">
        <f>SUMIF(F56:F69,A17,I56:I69)</f>
        <v>0</v>
      </c>
      <c r="J17" s="209"/>
    </row>
    <row r="18" spans="1:10" ht="23.25" customHeight="1" x14ac:dyDescent="0.2">
      <c r="A18" s="144" t="s">
        <v>28</v>
      </c>
      <c r="B18" s="38" t="s">
        <v>28</v>
      </c>
      <c r="C18" s="62"/>
      <c r="D18" s="63"/>
      <c r="E18" s="207"/>
      <c r="F18" s="208"/>
      <c r="G18" s="207"/>
      <c r="H18" s="208"/>
      <c r="I18" s="207">
        <f>SUMIF(F56:F69,A18,I56:I69)</f>
        <v>0</v>
      </c>
      <c r="J18" s="209"/>
    </row>
    <row r="19" spans="1:10" ht="23.25" customHeight="1" x14ac:dyDescent="0.2">
      <c r="A19" s="144" t="s">
        <v>92</v>
      </c>
      <c r="B19" s="38" t="s">
        <v>29</v>
      </c>
      <c r="C19" s="62"/>
      <c r="D19" s="63"/>
      <c r="E19" s="207"/>
      <c r="F19" s="208"/>
      <c r="G19" s="207"/>
      <c r="H19" s="208"/>
      <c r="I19" s="207">
        <f>SUMIF(F56:F69,A19,I56:I69)</f>
        <v>0</v>
      </c>
      <c r="J19" s="209"/>
    </row>
    <row r="20" spans="1:10" ht="23.25" customHeight="1" x14ac:dyDescent="0.2">
      <c r="A20" s="144" t="s">
        <v>93</v>
      </c>
      <c r="B20" s="38" t="s">
        <v>30</v>
      </c>
      <c r="C20" s="62"/>
      <c r="D20" s="63"/>
      <c r="E20" s="207"/>
      <c r="F20" s="208"/>
      <c r="G20" s="207"/>
      <c r="H20" s="208"/>
      <c r="I20" s="207">
        <f>SUMIF(F56:F69,A20,I56:I69)</f>
        <v>50000</v>
      </c>
      <c r="J20" s="209"/>
    </row>
    <row r="21" spans="1:10" ht="23.25" customHeight="1" x14ac:dyDescent="0.2">
      <c r="A21" s="2"/>
      <c r="B21" s="48" t="s">
        <v>31</v>
      </c>
      <c r="C21" s="64"/>
      <c r="D21" s="65"/>
      <c r="E21" s="210"/>
      <c r="F21" s="245"/>
      <c r="G21" s="210"/>
      <c r="H21" s="245"/>
      <c r="I21" s="210">
        <f>SUM(I16:J20)</f>
        <v>50000</v>
      </c>
      <c r="J21" s="211"/>
    </row>
    <row r="22" spans="1:10" ht="33" customHeight="1" x14ac:dyDescent="0.2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/>
      <c r="B23" s="38" t="s">
        <v>13</v>
      </c>
      <c r="C23" s="62"/>
      <c r="D23" s="63"/>
      <c r="E23" s="67">
        <v>15</v>
      </c>
      <c r="F23" s="39" t="s">
        <v>0</v>
      </c>
      <c r="G23" s="205">
        <f>ZakladDPHSniVypocet</f>
        <v>0</v>
      </c>
      <c r="H23" s="206"/>
      <c r="I23" s="206"/>
      <c r="J23" s="40" t="str">
        <f t="shared" ref="J23:J28" si="0">Mena</f>
        <v>CZK</v>
      </c>
    </row>
    <row r="24" spans="1:10" ht="23.25" hidden="1" customHeight="1" x14ac:dyDescent="0.2">
      <c r="A24" s="2"/>
      <c r="B24" s="38" t="s">
        <v>14</v>
      </c>
      <c r="C24" s="62"/>
      <c r="D24" s="63"/>
      <c r="E24" s="67">
        <f>SazbaDPH1</f>
        <v>15</v>
      </c>
      <c r="F24" s="39" t="s">
        <v>0</v>
      </c>
      <c r="G24" s="203">
        <f>I23*E23/100</f>
        <v>0</v>
      </c>
      <c r="H24" s="204"/>
      <c r="I24" s="204"/>
      <c r="J24" s="40" t="str">
        <f t="shared" si="0"/>
        <v>CZK</v>
      </c>
    </row>
    <row r="25" spans="1:10" ht="23.25" customHeight="1" x14ac:dyDescent="0.2">
      <c r="A25" s="2"/>
      <c r="B25" s="38" t="s">
        <v>15</v>
      </c>
      <c r="C25" s="62"/>
      <c r="D25" s="63"/>
      <c r="E25" s="67">
        <v>21</v>
      </c>
      <c r="F25" s="39" t="s">
        <v>0</v>
      </c>
      <c r="G25" s="205">
        <f>ZakladDPHZaklVypocet</f>
        <v>50000</v>
      </c>
      <c r="H25" s="206"/>
      <c r="I25" s="206"/>
      <c r="J25" s="40" t="str">
        <f t="shared" si="0"/>
        <v>CZK</v>
      </c>
    </row>
    <row r="26" spans="1:10" ht="23.25" hidden="1" customHeight="1" x14ac:dyDescent="0.2">
      <c r="A26" s="2"/>
      <c r="B26" s="32" t="s">
        <v>16</v>
      </c>
      <c r="C26" s="68"/>
      <c r="D26" s="54"/>
      <c r="E26" s="69">
        <f>SazbaDPH2</f>
        <v>21</v>
      </c>
      <c r="F26" s="30" t="s">
        <v>0</v>
      </c>
      <c r="G26" s="232">
        <f>I25*E25/100</f>
        <v>0</v>
      </c>
      <c r="H26" s="233"/>
      <c r="I26" s="233"/>
      <c r="J26" s="37" t="str">
        <f t="shared" si="0"/>
        <v>CZK</v>
      </c>
    </row>
    <row r="27" spans="1:10" ht="23.25" customHeight="1" thickBot="1" x14ac:dyDescent="0.25">
      <c r="A27" s="2">
        <f>ZakladDPHSni+ZakladDPHZakl</f>
        <v>50000</v>
      </c>
      <c r="B27" s="31" t="s">
        <v>5</v>
      </c>
      <c r="C27" s="70"/>
      <c r="D27" s="71"/>
      <c r="E27" s="70"/>
      <c r="F27" s="16"/>
      <c r="G27" s="234">
        <f>CenaCelkemBezDPH-(ZakladDPHSni+ZakladDPHZakl)</f>
        <v>0</v>
      </c>
      <c r="H27" s="234"/>
      <c r="I27" s="234"/>
      <c r="J27" s="41" t="str">
        <f t="shared" si="0"/>
        <v>CZK</v>
      </c>
    </row>
    <row r="28" spans="1:10" ht="27.75" customHeight="1" thickBot="1" x14ac:dyDescent="0.25">
      <c r="A28" s="2">
        <f>(A27-INT(A27))*100</f>
        <v>0</v>
      </c>
      <c r="B28" s="118" t="s">
        <v>25</v>
      </c>
      <c r="C28" s="119"/>
      <c r="D28" s="119"/>
      <c r="E28" s="120"/>
      <c r="F28" s="121"/>
      <c r="G28" s="213">
        <f>A27</f>
        <v>50000</v>
      </c>
      <c r="H28" s="213"/>
      <c r="I28" s="213"/>
      <c r="J28" s="122" t="str">
        <f t="shared" si="0"/>
        <v>CZK</v>
      </c>
    </row>
    <row r="29" spans="1:10" ht="27.75" hidden="1" customHeight="1" thickBot="1" x14ac:dyDescent="0.25">
      <c r="A29" s="2"/>
      <c r="B29" s="118" t="s">
        <v>37</v>
      </c>
      <c r="C29" s="123"/>
      <c r="D29" s="123"/>
      <c r="E29" s="123"/>
      <c r="F29" s="124"/>
      <c r="G29" s="212">
        <f>ZakladDPHSni+DPHSni+ZakladDPHZakl+DPHZakl+Zaokrouhleni</f>
        <v>50000</v>
      </c>
      <c r="H29" s="212"/>
      <c r="I29" s="212"/>
      <c r="J29" s="125" t="s">
        <v>58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214"/>
      <c r="E34" s="215"/>
      <c r="G34" s="216"/>
      <c r="H34" s="217"/>
      <c r="I34" s="217"/>
      <c r="J34" s="25"/>
    </row>
    <row r="35" spans="1:10" ht="12.75" customHeight="1" x14ac:dyDescent="0.2">
      <c r="A35" s="2"/>
      <c r="B35" s="2"/>
      <c r="D35" s="202" t="s">
        <v>2</v>
      </c>
      <c r="E35" s="202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customHeight="1" x14ac:dyDescent="0.2">
      <c r="B37" s="91" t="s">
        <v>17</v>
      </c>
      <c r="C37" s="92"/>
      <c r="D37" s="92"/>
      <c r="E37" s="92"/>
      <c r="F37" s="93"/>
      <c r="G37" s="93"/>
      <c r="H37" s="93"/>
      <c r="I37" s="93"/>
      <c r="J37" s="94"/>
    </row>
    <row r="38" spans="1:10" ht="25.5" customHeight="1" x14ac:dyDescent="0.2">
      <c r="A38" s="90" t="s">
        <v>39</v>
      </c>
      <c r="B38" s="95" t="s">
        <v>18</v>
      </c>
      <c r="C38" s="96" t="s">
        <v>6</v>
      </c>
      <c r="D38" s="96"/>
      <c r="E38" s="96"/>
      <c r="F38" s="97" t="str">
        <f>B23</f>
        <v>Základ pro sníženou DPH</v>
      </c>
      <c r="G38" s="97" t="str">
        <f>B25</f>
        <v>Základ pro základní DPH</v>
      </c>
      <c r="H38" s="98" t="s">
        <v>19</v>
      </c>
      <c r="I38" s="99" t="s">
        <v>1</v>
      </c>
      <c r="J38" s="100" t="s">
        <v>0</v>
      </c>
    </row>
    <row r="39" spans="1:10" ht="25.5" hidden="1" customHeight="1" x14ac:dyDescent="0.2">
      <c r="A39" s="90">
        <v>1</v>
      </c>
      <c r="B39" s="101" t="s">
        <v>52</v>
      </c>
      <c r="C39" s="200"/>
      <c r="D39" s="200"/>
      <c r="E39" s="200"/>
      <c r="F39" s="102">
        <f>'00 1 Naklady'!AE27+'1 1 Pol'!AE105</f>
        <v>0</v>
      </c>
      <c r="G39" s="103">
        <f>'00 1 Naklady'!AF27+'1 1 Pol'!AF105</f>
        <v>50000</v>
      </c>
      <c r="H39" s="104"/>
      <c r="I39" s="105">
        <f>F39+G39+H39</f>
        <v>50000</v>
      </c>
      <c r="J39" s="106">
        <f>IF(CenaCelkemVypocet=0,"",I39/CenaCelkemVypocet*100)</f>
        <v>100</v>
      </c>
    </row>
    <row r="40" spans="1:10" ht="25.5" customHeight="1" x14ac:dyDescent="0.2">
      <c r="A40" s="90">
        <v>2</v>
      </c>
      <c r="B40" s="107" t="s">
        <v>53</v>
      </c>
      <c r="C40" s="201" t="s">
        <v>54</v>
      </c>
      <c r="D40" s="201"/>
      <c r="E40" s="201"/>
      <c r="F40" s="108">
        <f>'00 1 Naklady'!AE27</f>
        <v>0</v>
      </c>
      <c r="G40" s="109">
        <f>'00 1 Naklady'!AF27</f>
        <v>50000</v>
      </c>
      <c r="H40" s="109"/>
      <c r="I40" s="110">
        <f>F40+G40+H40</f>
        <v>50000</v>
      </c>
      <c r="J40" s="111">
        <f>IF(CenaCelkemVypocet=0,"",I40/CenaCelkemVypocet*100)</f>
        <v>100</v>
      </c>
    </row>
    <row r="41" spans="1:10" ht="25.5" customHeight="1" x14ac:dyDescent="0.2">
      <c r="A41" s="90">
        <v>3</v>
      </c>
      <c r="B41" s="112" t="s">
        <v>55</v>
      </c>
      <c r="C41" s="200" t="s">
        <v>54</v>
      </c>
      <c r="D41" s="200"/>
      <c r="E41" s="200"/>
      <c r="F41" s="113">
        <f>'00 1 Naklady'!AE27</f>
        <v>0</v>
      </c>
      <c r="G41" s="104">
        <f>'00 1 Naklady'!AF27</f>
        <v>50000</v>
      </c>
      <c r="H41" s="104"/>
      <c r="I41" s="105">
        <f>F41+G41+H41</f>
        <v>50000</v>
      </c>
      <c r="J41" s="106">
        <f>IF(CenaCelkemVypocet=0,"",I41/CenaCelkemVypocet*100)</f>
        <v>100</v>
      </c>
    </row>
    <row r="42" spans="1:10" ht="25.5" customHeight="1" x14ac:dyDescent="0.2">
      <c r="A42" s="90">
        <v>2</v>
      </c>
      <c r="B42" s="107" t="s">
        <v>55</v>
      </c>
      <c r="C42" s="201" t="s">
        <v>56</v>
      </c>
      <c r="D42" s="201"/>
      <c r="E42" s="201"/>
      <c r="F42" s="108">
        <f>'1 1 Pol'!AE105</f>
        <v>0</v>
      </c>
      <c r="G42" s="109">
        <f>'1 1 Pol'!AF105</f>
        <v>0</v>
      </c>
      <c r="H42" s="109"/>
      <c r="I42" s="110">
        <f>F42+G42+H42</f>
        <v>0</v>
      </c>
      <c r="J42" s="111">
        <f>IF(CenaCelkemVypocet=0,"",I42/CenaCelkemVypocet*100)</f>
        <v>0</v>
      </c>
    </row>
    <row r="43" spans="1:10" ht="25.5" customHeight="1" x14ac:dyDescent="0.2">
      <c r="A43" s="90">
        <v>3</v>
      </c>
      <c r="B43" s="112" t="s">
        <v>55</v>
      </c>
      <c r="C43" s="200" t="s">
        <v>56</v>
      </c>
      <c r="D43" s="200"/>
      <c r="E43" s="200"/>
      <c r="F43" s="113">
        <f>'1 1 Pol'!AE105</f>
        <v>0</v>
      </c>
      <c r="G43" s="104">
        <f>'1 1 Pol'!AF105</f>
        <v>0</v>
      </c>
      <c r="H43" s="104"/>
      <c r="I43" s="105">
        <f>F43+G43+H43</f>
        <v>0</v>
      </c>
      <c r="J43" s="106">
        <f>IF(CenaCelkemVypocet=0,"",I43/CenaCelkemVypocet*100)</f>
        <v>0</v>
      </c>
    </row>
    <row r="44" spans="1:10" ht="25.5" customHeight="1" x14ac:dyDescent="0.2">
      <c r="A44" s="90"/>
      <c r="B44" s="198" t="s">
        <v>57</v>
      </c>
      <c r="C44" s="199"/>
      <c r="D44" s="199"/>
      <c r="E44" s="199"/>
      <c r="F44" s="114">
        <f>SUMIF(A39:A43,"=1",F39:F43)</f>
        <v>0</v>
      </c>
      <c r="G44" s="115">
        <f>SUMIF(A39:A43,"=1",G39:G43)</f>
        <v>50000</v>
      </c>
      <c r="H44" s="115">
        <f>SUMIF(A39:A43,"=1",H39:H43)</f>
        <v>0</v>
      </c>
      <c r="I44" s="116">
        <f>SUMIF(A39:A43,"=1",I39:I43)</f>
        <v>50000</v>
      </c>
      <c r="J44" s="117">
        <f>SUMIF(A39:A43,"=1",J39:J43)</f>
        <v>100</v>
      </c>
    </row>
    <row r="46" spans="1:10" x14ac:dyDescent="0.2">
      <c r="A46" t="s">
        <v>59</v>
      </c>
      <c r="B46" t="s">
        <v>60</v>
      </c>
    </row>
    <row r="47" spans="1:10" x14ac:dyDescent="0.2">
      <c r="A47" t="s">
        <v>61</v>
      </c>
      <c r="B47" t="s">
        <v>62</v>
      </c>
    </row>
    <row r="48" spans="1:10" x14ac:dyDescent="0.2">
      <c r="A48" t="s">
        <v>63</v>
      </c>
      <c r="B48" t="s">
        <v>64</v>
      </c>
    </row>
    <row r="49" spans="1:10" x14ac:dyDescent="0.2">
      <c r="A49" t="s">
        <v>61</v>
      </c>
      <c r="B49" t="s">
        <v>65</v>
      </c>
    </row>
    <row r="50" spans="1:10" x14ac:dyDescent="0.2">
      <c r="A50" t="s">
        <v>63</v>
      </c>
      <c r="B50" t="s">
        <v>66</v>
      </c>
    </row>
    <row r="53" spans="1:10" ht="15.75" x14ac:dyDescent="0.25">
      <c r="B53" s="126" t="s">
        <v>67</v>
      </c>
    </row>
    <row r="55" spans="1:10" ht="25.5" customHeight="1" x14ac:dyDescent="0.2">
      <c r="A55" s="128"/>
      <c r="B55" s="131" t="s">
        <v>18</v>
      </c>
      <c r="C55" s="131" t="s">
        <v>6</v>
      </c>
      <c r="D55" s="132"/>
      <c r="E55" s="132"/>
      <c r="F55" s="133" t="s">
        <v>68</v>
      </c>
      <c r="G55" s="133"/>
      <c r="H55" s="133"/>
      <c r="I55" s="133" t="s">
        <v>31</v>
      </c>
      <c r="J55" s="133" t="s">
        <v>0</v>
      </c>
    </row>
    <row r="56" spans="1:10" ht="36.75" customHeight="1" x14ac:dyDescent="0.2">
      <c r="A56" s="129"/>
      <c r="B56" s="134" t="s">
        <v>55</v>
      </c>
      <c r="C56" s="196" t="s">
        <v>69</v>
      </c>
      <c r="D56" s="197"/>
      <c r="E56" s="197"/>
      <c r="F56" s="140" t="s">
        <v>26</v>
      </c>
      <c r="G56" s="141"/>
      <c r="H56" s="141"/>
      <c r="I56" s="141">
        <f>'1 1 Pol'!G8</f>
        <v>0</v>
      </c>
      <c r="J56" s="138">
        <f>IF(I70=0,"",I56/I70*100)</f>
        <v>0</v>
      </c>
    </row>
    <row r="57" spans="1:10" ht="36.75" customHeight="1" x14ac:dyDescent="0.2">
      <c r="A57" s="129"/>
      <c r="B57" s="134" t="s">
        <v>70</v>
      </c>
      <c r="C57" s="196" t="s">
        <v>71</v>
      </c>
      <c r="D57" s="197"/>
      <c r="E57" s="197"/>
      <c r="F57" s="140" t="s">
        <v>26</v>
      </c>
      <c r="G57" s="141"/>
      <c r="H57" s="141"/>
      <c r="I57" s="141">
        <f>'1 1 Pol'!G47</f>
        <v>0</v>
      </c>
      <c r="J57" s="138">
        <f>IF(I70=0,"",I57/I70*100)</f>
        <v>0</v>
      </c>
    </row>
    <row r="58" spans="1:10" ht="36.75" customHeight="1" x14ac:dyDescent="0.2">
      <c r="A58" s="129"/>
      <c r="B58" s="134" t="s">
        <v>72</v>
      </c>
      <c r="C58" s="196" t="s">
        <v>73</v>
      </c>
      <c r="D58" s="197"/>
      <c r="E58" s="197"/>
      <c r="F58" s="140" t="s">
        <v>26</v>
      </c>
      <c r="G58" s="141"/>
      <c r="H58" s="141"/>
      <c r="I58" s="141">
        <f>'1 1 Pol'!G49</f>
        <v>0</v>
      </c>
      <c r="J58" s="138">
        <f>IF(I70=0,"",I58/I70*100)</f>
        <v>0</v>
      </c>
    </row>
    <row r="59" spans="1:10" ht="36.75" customHeight="1" x14ac:dyDescent="0.2">
      <c r="A59" s="129"/>
      <c r="B59" s="134" t="s">
        <v>74</v>
      </c>
      <c r="C59" s="196" t="s">
        <v>75</v>
      </c>
      <c r="D59" s="197"/>
      <c r="E59" s="197"/>
      <c r="F59" s="140" t="s">
        <v>26</v>
      </c>
      <c r="G59" s="141"/>
      <c r="H59" s="141"/>
      <c r="I59" s="141">
        <f>'1 1 Pol'!G51</f>
        <v>0</v>
      </c>
      <c r="J59" s="138">
        <f>IF(I70=0,"",I59/I70*100)</f>
        <v>0</v>
      </c>
    </row>
    <row r="60" spans="1:10" ht="36.75" customHeight="1" x14ac:dyDescent="0.2">
      <c r="A60" s="129"/>
      <c r="B60" s="134" t="s">
        <v>76</v>
      </c>
      <c r="C60" s="196" t="s">
        <v>77</v>
      </c>
      <c r="D60" s="197"/>
      <c r="E60" s="197"/>
      <c r="F60" s="140" t="s">
        <v>26</v>
      </c>
      <c r="G60" s="141"/>
      <c r="H60" s="141"/>
      <c r="I60" s="141">
        <f>'1 1 Pol'!G59</f>
        <v>0</v>
      </c>
      <c r="J60" s="138">
        <f>IF(I70=0,"",I60/I70*100)</f>
        <v>0</v>
      </c>
    </row>
    <row r="61" spans="1:10" ht="36.75" customHeight="1" x14ac:dyDescent="0.2">
      <c r="A61" s="129"/>
      <c r="B61" s="134" t="s">
        <v>78</v>
      </c>
      <c r="C61" s="196" t="s">
        <v>79</v>
      </c>
      <c r="D61" s="197"/>
      <c r="E61" s="197"/>
      <c r="F61" s="140" t="s">
        <v>26</v>
      </c>
      <c r="G61" s="141"/>
      <c r="H61" s="141"/>
      <c r="I61" s="141">
        <f>'1 1 Pol'!G64</f>
        <v>0</v>
      </c>
      <c r="J61" s="138">
        <f>IF(I70=0,"",I61/I70*100)</f>
        <v>0</v>
      </c>
    </row>
    <row r="62" spans="1:10" ht="36.75" customHeight="1" x14ac:dyDescent="0.2">
      <c r="A62" s="129"/>
      <c r="B62" s="134" t="s">
        <v>80</v>
      </c>
      <c r="C62" s="196" t="s">
        <v>81</v>
      </c>
      <c r="D62" s="197"/>
      <c r="E62" s="197"/>
      <c r="F62" s="140" t="s">
        <v>26</v>
      </c>
      <c r="G62" s="141"/>
      <c r="H62" s="141"/>
      <c r="I62" s="141">
        <f>'1 1 Pol'!G85</f>
        <v>0</v>
      </c>
      <c r="J62" s="138">
        <f>IF(I70=0,"",I62/I70*100)</f>
        <v>0</v>
      </c>
    </row>
    <row r="63" spans="1:10" ht="36.75" customHeight="1" x14ac:dyDescent="0.2">
      <c r="A63" s="129"/>
      <c r="B63" s="134" t="s">
        <v>82</v>
      </c>
      <c r="C63" s="196" t="s">
        <v>83</v>
      </c>
      <c r="D63" s="197"/>
      <c r="E63" s="197"/>
      <c r="F63" s="140" t="s">
        <v>26</v>
      </c>
      <c r="G63" s="141"/>
      <c r="H63" s="141"/>
      <c r="I63" s="141">
        <f>'1 1 Pol'!G91</f>
        <v>0</v>
      </c>
      <c r="J63" s="138">
        <f>IF(I70=0,"",I63/I70*100)</f>
        <v>0</v>
      </c>
    </row>
    <row r="64" spans="1:10" ht="36.75" customHeight="1" x14ac:dyDescent="0.2">
      <c r="A64" s="129"/>
      <c r="B64" s="134" t="s">
        <v>84</v>
      </c>
      <c r="C64" s="196" t="s">
        <v>85</v>
      </c>
      <c r="D64" s="197"/>
      <c r="E64" s="197"/>
      <c r="F64" s="140" t="s">
        <v>26</v>
      </c>
      <c r="G64" s="141"/>
      <c r="H64" s="141"/>
      <c r="I64" s="141">
        <f>'1 1 Pol'!G93</f>
        <v>0</v>
      </c>
      <c r="J64" s="138">
        <f>IF(I70=0,"",I64/I70*100)</f>
        <v>0</v>
      </c>
    </row>
    <row r="65" spans="1:10" ht="36.75" customHeight="1" x14ac:dyDescent="0.2">
      <c r="A65" s="129"/>
      <c r="B65" s="134" t="s">
        <v>86</v>
      </c>
      <c r="C65" s="196" t="s">
        <v>87</v>
      </c>
      <c r="D65" s="197"/>
      <c r="E65" s="197"/>
      <c r="F65" s="140" t="s">
        <v>26</v>
      </c>
      <c r="G65" s="141"/>
      <c r="H65" s="141"/>
      <c r="I65" s="141">
        <f>'1 1 Pol'!G95</f>
        <v>0</v>
      </c>
      <c r="J65" s="138">
        <f>IF(I70=0,"",I65/I70*100)</f>
        <v>0</v>
      </c>
    </row>
    <row r="66" spans="1:10" ht="36.75" customHeight="1" x14ac:dyDescent="0.2">
      <c r="A66" s="129"/>
      <c r="B66" s="134" t="s">
        <v>88</v>
      </c>
      <c r="C66" s="196" t="s">
        <v>89</v>
      </c>
      <c r="D66" s="197"/>
      <c r="E66" s="197"/>
      <c r="F66" s="140" t="s">
        <v>26</v>
      </c>
      <c r="G66" s="141"/>
      <c r="H66" s="141"/>
      <c r="I66" s="141">
        <f>'1 1 Pol'!G100</f>
        <v>0</v>
      </c>
      <c r="J66" s="138">
        <f>IF(I70=0,"",I66/I70*100)</f>
        <v>0</v>
      </c>
    </row>
    <row r="67" spans="1:10" ht="36.75" customHeight="1" x14ac:dyDescent="0.2">
      <c r="A67" s="129"/>
      <c r="B67" s="134" t="s">
        <v>90</v>
      </c>
      <c r="C67" s="196" t="s">
        <v>87</v>
      </c>
      <c r="D67" s="197"/>
      <c r="E67" s="197"/>
      <c r="F67" s="140" t="s">
        <v>91</v>
      </c>
      <c r="G67" s="141"/>
      <c r="H67" s="141"/>
      <c r="I67" s="141">
        <f>'1 1 Pol'!G102</f>
        <v>0</v>
      </c>
      <c r="J67" s="138">
        <f>IF(I70=0,"",I67/I70*100)</f>
        <v>0</v>
      </c>
    </row>
    <row r="68" spans="1:10" ht="36.75" customHeight="1" x14ac:dyDescent="0.2">
      <c r="A68" s="129"/>
      <c r="B68" s="134" t="s">
        <v>92</v>
      </c>
      <c r="C68" s="196" t="s">
        <v>29</v>
      </c>
      <c r="D68" s="197"/>
      <c r="E68" s="197"/>
      <c r="F68" s="140" t="s">
        <v>92</v>
      </c>
      <c r="G68" s="141"/>
      <c r="H68" s="141"/>
      <c r="I68" s="141">
        <f>'00 1 Naklady'!G8</f>
        <v>0</v>
      </c>
      <c r="J68" s="138">
        <f>IF(I70=0,"",I68/I70*100)</f>
        <v>0</v>
      </c>
    </row>
    <row r="69" spans="1:10" ht="36.75" customHeight="1" x14ac:dyDescent="0.2">
      <c r="A69" s="129"/>
      <c r="B69" s="134" t="s">
        <v>93</v>
      </c>
      <c r="C69" s="196" t="s">
        <v>30</v>
      </c>
      <c r="D69" s="197"/>
      <c r="E69" s="197"/>
      <c r="F69" s="140" t="s">
        <v>93</v>
      </c>
      <c r="G69" s="141"/>
      <c r="H69" s="141"/>
      <c r="I69" s="141">
        <f>'00 1 Naklady'!G16</f>
        <v>50000</v>
      </c>
      <c r="J69" s="138">
        <f>IF(I70=0,"",I69/I70*100)</f>
        <v>100</v>
      </c>
    </row>
    <row r="70" spans="1:10" ht="25.5" customHeight="1" x14ac:dyDescent="0.2">
      <c r="A70" s="130"/>
      <c r="B70" s="135" t="s">
        <v>1</v>
      </c>
      <c r="C70" s="136"/>
      <c r="D70" s="137"/>
      <c r="E70" s="137"/>
      <c r="F70" s="142"/>
      <c r="G70" s="143"/>
      <c r="H70" s="143"/>
      <c r="I70" s="143">
        <f>SUM(I56:I69)</f>
        <v>50000</v>
      </c>
      <c r="J70" s="139">
        <f>SUM(J56:J69)</f>
        <v>100</v>
      </c>
    </row>
    <row r="71" spans="1:10" x14ac:dyDescent="0.2">
      <c r="F71" s="88"/>
      <c r="G71" s="88"/>
      <c r="H71" s="88"/>
      <c r="I71" s="88"/>
      <c r="J71" s="89"/>
    </row>
    <row r="72" spans="1:10" x14ac:dyDescent="0.2">
      <c r="F72" s="88"/>
      <c r="G72" s="88"/>
      <c r="H72" s="88"/>
      <c r="I72" s="88"/>
      <c r="J72" s="89"/>
    </row>
    <row r="73" spans="1:10" x14ac:dyDescent="0.2">
      <c r="F73" s="88"/>
      <c r="G73" s="88"/>
      <c r="H73" s="88"/>
      <c r="I73" s="88"/>
      <c r="J73" s="89"/>
    </row>
  </sheetData>
  <sheetProtection password="A0CB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1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C42:E42"/>
    <mergeCell ref="C43:E43"/>
    <mergeCell ref="B44:E44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50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46" t="s">
        <v>7</v>
      </c>
      <c r="B1" s="246"/>
      <c r="C1" s="247"/>
      <c r="D1" s="246"/>
      <c r="E1" s="246"/>
      <c r="F1" s="246"/>
      <c r="G1" s="246"/>
    </row>
    <row r="2" spans="1:7" ht="24.95" customHeight="1" x14ac:dyDescent="0.2">
      <c r="A2" s="50" t="s">
        <v>8</v>
      </c>
      <c r="B2" s="49"/>
      <c r="C2" s="248"/>
      <c r="D2" s="248"/>
      <c r="E2" s="248"/>
      <c r="F2" s="248"/>
      <c r="G2" s="249"/>
    </row>
    <row r="3" spans="1:7" ht="24.95" customHeight="1" x14ac:dyDescent="0.2">
      <c r="A3" s="50" t="s">
        <v>9</v>
      </c>
      <c r="B3" s="49"/>
      <c r="C3" s="248"/>
      <c r="D3" s="248"/>
      <c r="E3" s="248"/>
      <c r="F3" s="248"/>
      <c r="G3" s="249"/>
    </row>
    <row r="4" spans="1:7" ht="24.95" customHeight="1" x14ac:dyDescent="0.2">
      <c r="A4" s="50" t="s">
        <v>10</v>
      </c>
      <c r="B4" s="49"/>
      <c r="C4" s="248"/>
      <c r="D4" s="248"/>
      <c r="E4" s="248"/>
      <c r="F4" s="248"/>
      <c r="G4" s="249"/>
    </row>
    <row r="5" spans="1:7" x14ac:dyDescent="0.2">
      <c r="B5" s="4"/>
      <c r="C5" s="5"/>
      <c r="D5" s="6"/>
    </row>
  </sheetData>
  <sheetProtection password="A0CB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activeCell="AB32" sqref="AB32"/>
    </sheetView>
  </sheetViews>
  <sheetFormatPr defaultRowHeight="12.75" outlineLevelRow="1" x14ac:dyDescent="0.2"/>
  <cols>
    <col min="1" max="1" width="3.42578125" customWidth="1"/>
    <col min="2" max="2" width="12.5703125" style="127" customWidth="1"/>
    <col min="3" max="3" width="38.28515625" style="127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50" t="s">
        <v>7</v>
      </c>
      <c r="B1" s="250"/>
      <c r="C1" s="250"/>
      <c r="D1" s="250"/>
      <c r="E1" s="250"/>
      <c r="F1" s="250"/>
      <c r="G1" s="250"/>
      <c r="AG1" t="s">
        <v>94</v>
      </c>
    </row>
    <row r="2" spans="1:60" ht="24.95" customHeight="1" x14ac:dyDescent="0.2">
      <c r="A2" s="145" t="s">
        <v>8</v>
      </c>
      <c r="B2" s="49" t="s">
        <v>44</v>
      </c>
      <c r="C2" s="251" t="s">
        <v>45</v>
      </c>
      <c r="D2" s="252"/>
      <c r="E2" s="252"/>
      <c r="F2" s="252"/>
      <c r="G2" s="253"/>
      <c r="AG2" t="s">
        <v>95</v>
      </c>
    </row>
    <row r="3" spans="1:60" ht="24.95" customHeight="1" x14ac:dyDescent="0.2">
      <c r="A3" s="145" t="s">
        <v>9</v>
      </c>
      <c r="B3" s="49" t="s">
        <v>53</v>
      </c>
      <c r="C3" s="251" t="s">
        <v>54</v>
      </c>
      <c r="D3" s="252"/>
      <c r="E3" s="252"/>
      <c r="F3" s="252"/>
      <c r="G3" s="253"/>
      <c r="AC3" s="127" t="s">
        <v>96</v>
      </c>
      <c r="AG3" t="s">
        <v>97</v>
      </c>
    </row>
    <row r="4" spans="1:60" ht="24.95" customHeight="1" x14ac:dyDescent="0.2">
      <c r="A4" s="146" t="s">
        <v>10</v>
      </c>
      <c r="B4" s="147" t="s">
        <v>55</v>
      </c>
      <c r="C4" s="254" t="s">
        <v>54</v>
      </c>
      <c r="D4" s="255"/>
      <c r="E4" s="255"/>
      <c r="F4" s="255"/>
      <c r="G4" s="256"/>
      <c r="AG4" t="s">
        <v>98</v>
      </c>
    </row>
    <row r="5" spans="1:60" x14ac:dyDescent="0.2">
      <c r="D5" s="10"/>
    </row>
    <row r="6" spans="1:60" ht="38.25" x14ac:dyDescent="0.2">
      <c r="A6" s="149" t="s">
        <v>99</v>
      </c>
      <c r="B6" s="151" t="s">
        <v>100</v>
      </c>
      <c r="C6" s="151" t="s">
        <v>101</v>
      </c>
      <c r="D6" s="150" t="s">
        <v>102</v>
      </c>
      <c r="E6" s="149" t="s">
        <v>103</v>
      </c>
      <c r="F6" s="148" t="s">
        <v>104</v>
      </c>
      <c r="G6" s="149" t="s">
        <v>31</v>
      </c>
      <c r="H6" s="152" t="s">
        <v>32</v>
      </c>
      <c r="I6" s="152" t="s">
        <v>105</v>
      </c>
      <c r="J6" s="152" t="s">
        <v>33</v>
      </c>
      <c r="K6" s="152" t="s">
        <v>106</v>
      </c>
      <c r="L6" s="152" t="s">
        <v>107</v>
      </c>
      <c r="M6" s="152" t="s">
        <v>108</v>
      </c>
      <c r="N6" s="152" t="s">
        <v>109</v>
      </c>
      <c r="O6" s="152" t="s">
        <v>110</v>
      </c>
      <c r="P6" s="152" t="s">
        <v>111</v>
      </c>
      <c r="Q6" s="152" t="s">
        <v>112</v>
      </c>
      <c r="R6" s="152" t="s">
        <v>113</v>
      </c>
      <c r="S6" s="152" t="s">
        <v>114</v>
      </c>
      <c r="T6" s="152" t="s">
        <v>115</v>
      </c>
      <c r="U6" s="152" t="s">
        <v>116</v>
      </c>
      <c r="V6" s="152" t="s">
        <v>117</v>
      </c>
      <c r="W6" s="152" t="s">
        <v>118</v>
      </c>
      <c r="X6" s="152" t="s">
        <v>119</v>
      </c>
    </row>
    <row r="7" spans="1:60" hidden="1" x14ac:dyDescent="0.2">
      <c r="A7" s="3"/>
      <c r="B7" s="4"/>
      <c r="C7" s="4"/>
      <c r="D7" s="6"/>
      <c r="E7" s="154"/>
      <c r="F7" s="155"/>
      <c r="G7" s="155"/>
      <c r="H7" s="155"/>
      <c r="I7" s="155"/>
      <c r="J7" s="155"/>
      <c r="K7" s="155"/>
      <c r="L7" s="155"/>
      <c r="M7" s="155"/>
      <c r="N7" s="154"/>
      <c r="O7" s="154"/>
      <c r="P7" s="154"/>
      <c r="Q7" s="154"/>
      <c r="R7" s="155"/>
      <c r="S7" s="155"/>
      <c r="T7" s="155"/>
      <c r="U7" s="155"/>
      <c r="V7" s="155"/>
      <c r="W7" s="155"/>
      <c r="X7" s="155"/>
    </row>
    <row r="8" spans="1:60" x14ac:dyDescent="0.2">
      <c r="A8" s="167" t="s">
        <v>120</v>
      </c>
      <c r="B8" s="168" t="s">
        <v>92</v>
      </c>
      <c r="C8" s="186" t="s">
        <v>29</v>
      </c>
      <c r="D8" s="169"/>
      <c r="E8" s="170"/>
      <c r="F8" s="171"/>
      <c r="G8" s="172">
        <f>SUMIF(AG9:AG15,"&lt;&gt;NOR",G9:G15)</f>
        <v>0</v>
      </c>
      <c r="H8" s="166"/>
      <c r="I8" s="166">
        <f>SUM(I9:I15)</f>
        <v>0</v>
      </c>
      <c r="J8" s="166"/>
      <c r="K8" s="166">
        <f>SUM(K9:K15)</f>
        <v>0</v>
      </c>
      <c r="L8" s="166"/>
      <c r="M8" s="166">
        <f>SUM(M9:M15)</f>
        <v>0</v>
      </c>
      <c r="N8" s="165"/>
      <c r="O8" s="165">
        <f>SUM(O9:O15)</f>
        <v>0</v>
      </c>
      <c r="P8" s="165"/>
      <c r="Q8" s="165">
        <f>SUM(Q9:Q15)</f>
        <v>0</v>
      </c>
      <c r="R8" s="166"/>
      <c r="S8" s="166"/>
      <c r="T8" s="166"/>
      <c r="U8" s="166"/>
      <c r="V8" s="166">
        <f>SUM(V9:V15)</f>
        <v>0</v>
      </c>
      <c r="W8" s="166"/>
      <c r="X8" s="166"/>
      <c r="AG8" t="s">
        <v>121</v>
      </c>
    </row>
    <row r="9" spans="1:60" outlineLevel="1" x14ac:dyDescent="0.2">
      <c r="A9" s="179">
        <v>1</v>
      </c>
      <c r="B9" s="180" t="s">
        <v>122</v>
      </c>
      <c r="C9" s="187" t="s">
        <v>123</v>
      </c>
      <c r="D9" s="181" t="s">
        <v>124</v>
      </c>
      <c r="E9" s="182">
        <v>1</v>
      </c>
      <c r="F9" s="183"/>
      <c r="G9" s="184">
        <f t="shared" ref="G9:G15" si="0">ROUND(E9*F9,2)</f>
        <v>0</v>
      </c>
      <c r="H9" s="164"/>
      <c r="I9" s="163">
        <f t="shared" ref="I9:I15" si="1">ROUND(E9*H9,2)</f>
        <v>0</v>
      </c>
      <c r="J9" s="164"/>
      <c r="K9" s="163">
        <f t="shared" ref="K9:K15" si="2">ROUND(E9*J9,2)</f>
        <v>0</v>
      </c>
      <c r="L9" s="163">
        <v>21</v>
      </c>
      <c r="M9" s="163">
        <f t="shared" ref="M9:M15" si="3">G9*(1+L9/100)</f>
        <v>0</v>
      </c>
      <c r="N9" s="162">
        <v>0</v>
      </c>
      <c r="O9" s="162">
        <f t="shared" ref="O9:O15" si="4">ROUND(E9*N9,2)</f>
        <v>0</v>
      </c>
      <c r="P9" s="162">
        <v>0</v>
      </c>
      <c r="Q9" s="162">
        <f t="shared" ref="Q9:Q15" si="5">ROUND(E9*P9,2)</f>
        <v>0</v>
      </c>
      <c r="R9" s="163"/>
      <c r="S9" s="163" t="s">
        <v>125</v>
      </c>
      <c r="T9" s="163" t="s">
        <v>126</v>
      </c>
      <c r="U9" s="163">
        <v>0</v>
      </c>
      <c r="V9" s="163">
        <f t="shared" ref="V9:V15" si="6">ROUND(E9*U9,2)</f>
        <v>0</v>
      </c>
      <c r="W9" s="163"/>
      <c r="X9" s="163" t="s">
        <v>127</v>
      </c>
      <c r="Y9" s="153"/>
      <c r="Z9" s="153"/>
      <c r="AA9" s="153"/>
      <c r="AB9" s="153"/>
      <c r="AC9" s="153"/>
      <c r="AD9" s="153"/>
      <c r="AE9" s="153"/>
      <c r="AF9" s="153"/>
      <c r="AG9" s="153" t="s">
        <v>128</v>
      </c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</row>
    <row r="10" spans="1:60" outlineLevel="1" x14ac:dyDescent="0.2">
      <c r="A10" s="179">
        <v>2</v>
      </c>
      <c r="B10" s="180" t="s">
        <v>129</v>
      </c>
      <c r="C10" s="187" t="s">
        <v>130</v>
      </c>
      <c r="D10" s="181" t="s">
        <v>124</v>
      </c>
      <c r="E10" s="182">
        <v>1</v>
      </c>
      <c r="F10" s="183"/>
      <c r="G10" s="184">
        <f t="shared" si="0"/>
        <v>0</v>
      </c>
      <c r="H10" s="164"/>
      <c r="I10" s="163">
        <f t="shared" si="1"/>
        <v>0</v>
      </c>
      <c r="J10" s="164"/>
      <c r="K10" s="163">
        <f t="shared" si="2"/>
        <v>0</v>
      </c>
      <c r="L10" s="163">
        <v>21</v>
      </c>
      <c r="M10" s="163">
        <f t="shared" si="3"/>
        <v>0</v>
      </c>
      <c r="N10" s="162">
        <v>0</v>
      </c>
      <c r="O10" s="162">
        <f t="shared" si="4"/>
        <v>0</v>
      </c>
      <c r="P10" s="162">
        <v>0</v>
      </c>
      <c r="Q10" s="162">
        <f t="shared" si="5"/>
        <v>0</v>
      </c>
      <c r="R10" s="163"/>
      <c r="S10" s="163" t="s">
        <v>125</v>
      </c>
      <c r="T10" s="163" t="s">
        <v>126</v>
      </c>
      <c r="U10" s="163">
        <v>0</v>
      </c>
      <c r="V10" s="163">
        <f t="shared" si="6"/>
        <v>0</v>
      </c>
      <c r="W10" s="163"/>
      <c r="X10" s="163" t="s">
        <v>127</v>
      </c>
      <c r="Y10" s="153"/>
      <c r="Z10" s="153"/>
      <c r="AA10" s="153"/>
      <c r="AB10" s="153"/>
      <c r="AC10" s="153"/>
      <c r="AD10" s="153"/>
      <c r="AE10" s="153"/>
      <c r="AF10" s="153"/>
      <c r="AG10" s="153" t="s">
        <v>128</v>
      </c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</row>
    <row r="11" spans="1:60" outlineLevel="1" x14ac:dyDescent="0.2">
      <c r="A11" s="179">
        <v>3</v>
      </c>
      <c r="B11" s="180" t="s">
        <v>131</v>
      </c>
      <c r="C11" s="187" t="s">
        <v>132</v>
      </c>
      <c r="D11" s="181" t="s">
        <v>124</v>
      </c>
      <c r="E11" s="182">
        <v>1</v>
      </c>
      <c r="F11" s="183"/>
      <c r="G11" s="184">
        <f t="shared" si="0"/>
        <v>0</v>
      </c>
      <c r="H11" s="164"/>
      <c r="I11" s="163">
        <f t="shared" si="1"/>
        <v>0</v>
      </c>
      <c r="J11" s="164"/>
      <c r="K11" s="163">
        <f t="shared" si="2"/>
        <v>0</v>
      </c>
      <c r="L11" s="163">
        <v>21</v>
      </c>
      <c r="M11" s="163">
        <f t="shared" si="3"/>
        <v>0</v>
      </c>
      <c r="N11" s="162">
        <v>0</v>
      </c>
      <c r="O11" s="162">
        <f t="shared" si="4"/>
        <v>0</v>
      </c>
      <c r="P11" s="162">
        <v>0</v>
      </c>
      <c r="Q11" s="162">
        <f t="shared" si="5"/>
        <v>0</v>
      </c>
      <c r="R11" s="163"/>
      <c r="S11" s="163" t="s">
        <v>125</v>
      </c>
      <c r="T11" s="163" t="s">
        <v>126</v>
      </c>
      <c r="U11" s="163">
        <v>0</v>
      </c>
      <c r="V11" s="163">
        <f t="shared" si="6"/>
        <v>0</v>
      </c>
      <c r="W11" s="163"/>
      <c r="X11" s="163" t="s">
        <v>127</v>
      </c>
      <c r="Y11" s="153"/>
      <c r="Z11" s="153"/>
      <c r="AA11" s="153"/>
      <c r="AB11" s="153"/>
      <c r="AC11" s="153"/>
      <c r="AD11" s="153"/>
      <c r="AE11" s="153"/>
      <c r="AF11" s="153"/>
      <c r="AG11" s="153" t="s">
        <v>128</v>
      </c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</row>
    <row r="12" spans="1:60" outlineLevel="1" x14ac:dyDescent="0.2">
      <c r="A12" s="179">
        <v>4</v>
      </c>
      <c r="B12" s="180" t="s">
        <v>133</v>
      </c>
      <c r="C12" s="187" t="s">
        <v>134</v>
      </c>
      <c r="D12" s="181" t="s">
        <v>124</v>
      </c>
      <c r="E12" s="182">
        <v>1</v>
      </c>
      <c r="F12" s="183"/>
      <c r="G12" s="184">
        <f t="shared" si="0"/>
        <v>0</v>
      </c>
      <c r="H12" s="164"/>
      <c r="I12" s="163">
        <f t="shared" si="1"/>
        <v>0</v>
      </c>
      <c r="J12" s="164"/>
      <c r="K12" s="163">
        <f t="shared" si="2"/>
        <v>0</v>
      </c>
      <c r="L12" s="163">
        <v>21</v>
      </c>
      <c r="M12" s="163">
        <f t="shared" si="3"/>
        <v>0</v>
      </c>
      <c r="N12" s="162">
        <v>0</v>
      </c>
      <c r="O12" s="162">
        <f t="shared" si="4"/>
        <v>0</v>
      </c>
      <c r="P12" s="162">
        <v>0</v>
      </c>
      <c r="Q12" s="162">
        <f t="shared" si="5"/>
        <v>0</v>
      </c>
      <c r="R12" s="163"/>
      <c r="S12" s="163" t="s">
        <v>125</v>
      </c>
      <c r="T12" s="163" t="s">
        <v>126</v>
      </c>
      <c r="U12" s="163">
        <v>0</v>
      </c>
      <c r="V12" s="163">
        <f t="shared" si="6"/>
        <v>0</v>
      </c>
      <c r="W12" s="163"/>
      <c r="X12" s="163" t="s">
        <v>127</v>
      </c>
      <c r="Y12" s="153"/>
      <c r="Z12" s="153"/>
      <c r="AA12" s="153"/>
      <c r="AB12" s="153"/>
      <c r="AC12" s="153"/>
      <c r="AD12" s="153"/>
      <c r="AE12" s="153"/>
      <c r="AF12" s="153"/>
      <c r="AG12" s="153" t="s">
        <v>128</v>
      </c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</row>
    <row r="13" spans="1:60" outlineLevel="1" x14ac:dyDescent="0.2">
      <c r="A13" s="179">
        <v>5</v>
      </c>
      <c r="B13" s="180" t="s">
        <v>135</v>
      </c>
      <c r="C13" s="187" t="s">
        <v>136</v>
      </c>
      <c r="D13" s="181" t="s">
        <v>124</v>
      </c>
      <c r="E13" s="182">
        <v>1</v>
      </c>
      <c r="F13" s="183"/>
      <c r="G13" s="184">
        <f t="shared" si="0"/>
        <v>0</v>
      </c>
      <c r="H13" s="164"/>
      <c r="I13" s="163">
        <f t="shared" si="1"/>
        <v>0</v>
      </c>
      <c r="J13" s="164"/>
      <c r="K13" s="163">
        <f t="shared" si="2"/>
        <v>0</v>
      </c>
      <c r="L13" s="163">
        <v>21</v>
      </c>
      <c r="M13" s="163">
        <f t="shared" si="3"/>
        <v>0</v>
      </c>
      <c r="N13" s="162">
        <v>0</v>
      </c>
      <c r="O13" s="162">
        <f t="shared" si="4"/>
        <v>0</v>
      </c>
      <c r="P13" s="162">
        <v>0</v>
      </c>
      <c r="Q13" s="162">
        <f t="shared" si="5"/>
        <v>0</v>
      </c>
      <c r="R13" s="163"/>
      <c r="S13" s="163" t="s">
        <v>125</v>
      </c>
      <c r="T13" s="163" t="s">
        <v>126</v>
      </c>
      <c r="U13" s="163">
        <v>0</v>
      </c>
      <c r="V13" s="163">
        <f t="shared" si="6"/>
        <v>0</v>
      </c>
      <c r="W13" s="163"/>
      <c r="X13" s="163" t="s">
        <v>127</v>
      </c>
      <c r="Y13" s="153"/>
      <c r="Z13" s="153"/>
      <c r="AA13" s="153"/>
      <c r="AB13" s="153"/>
      <c r="AC13" s="153"/>
      <c r="AD13" s="153"/>
      <c r="AE13" s="153"/>
      <c r="AF13" s="153"/>
      <c r="AG13" s="153" t="s">
        <v>128</v>
      </c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</row>
    <row r="14" spans="1:60" outlineLevel="1" x14ac:dyDescent="0.2">
      <c r="A14" s="179">
        <v>6</v>
      </c>
      <c r="B14" s="180" t="s">
        <v>137</v>
      </c>
      <c r="C14" s="187" t="s">
        <v>138</v>
      </c>
      <c r="D14" s="181" t="s">
        <v>139</v>
      </c>
      <c r="E14" s="182">
        <v>1</v>
      </c>
      <c r="F14" s="183"/>
      <c r="G14" s="184">
        <f t="shared" si="0"/>
        <v>0</v>
      </c>
      <c r="H14" s="164"/>
      <c r="I14" s="163">
        <f t="shared" si="1"/>
        <v>0</v>
      </c>
      <c r="J14" s="164"/>
      <c r="K14" s="163">
        <f t="shared" si="2"/>
        <v>0</v>
      </c>
      <c r="L14" s="163">
        <v>21</v>
      </c>
      <c r="M14" s="163">
        <f t="shared" si="3"/>
        <v>0</v>
      </c>
      <c r="N14" s="162">
        <v>0</v>
      </c>
      <c r="O14" s="162">
        <f t="shared" si="4"/>
        <v>0</v>
      </c>
      <c r="P14" s="162">
        <v>0</v>
      </c>
      <c r="Q14" s="162">
        <f t="shared" si="5"/>
        <v>0</v>
      </c>
      <c r="R14" s="163"/>
      <c r="S14" s="163" t="s">
        <v>140</v>
      </c>
      <c r="T14" s="163" t="s">
        <v>126</v>
      </c>
      <c r="U14" s="163">
        <v>0</v>
      </c>
      <c r="V14" s="163">
        <f t="shared" si="6"/>
        <v>0</v>
      </c>
      <c r="W14" s="163"/>
      <c r="X14" s="163" t="s">
        <v>127</v>
      </c>
      <c r="Y14" s="153"/>
      <c r="Z14" s="153"/>
      <c r="AA14" s="153"/>
      <c r="AB14" s="153"/>
      <c r="AC14" s="153"/>
      <c r="AD14" s="153"/>
      <c r="AE14" s="153"/>
      <c r="AF14" s="153"/>
      <c r="AG14" s="153" t="s">
        <v>128</v>
      </c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</row>
    <row r="15" spans="1:60" ht="22.5" outlineLevel="1" x14ac:dyDescent="0.2">
      <c r="A15" s="179">
        <v>7</v>
      </c>
      <c r="B15" s="180" t="s">
        <v>141</v>
      </c>
      <c r="C15" s="187" t="s">
        <v>142</v>
      </c>
      <c r="D15" s="181" t="s">
        <v>139</v>
      </c>
      <c r="E15" s="182">
        <v>1</v>
      </c>
      <c r="F15" s="183"/>
      <c r="G15" s="184">
        <f t="shared" si="0"/>
        <v>0</v>
      </c>
      <c r="H15" s="164"/>
      <c r="I15" s="163">
        <f t="shared" si="1"/>
        <v>0</v>
      </c>
      <c r="J15" s="164"/>
      <c r="K15" s="163">
        <f t="shared" si="2"/>
        <v>0</v>
      </c>
      <c r="L15" s="163">
        <v>21</v>
      </c>
      <c r="M15" s="163">
        <f t="shared" si="3"/>
        <v>0</v>
      </c>
      <c r="N15" s="162">
        <v>0</v>
      </c>
      <c r="O15" s="162">
        <f t="shared" si="4"/>
        <v>0</v>
      </c>
      <c r="P15" s="162">
        <v>0</v>
      </c>
      <c r="Q15" s="162">
        <f t="shared" si="5"/>
        <v>0</v>
      </c>
      <c r="R15" s="163"/>
      <c r="S15" s="163" t="s">
        <v>140</v>
      </c>
      <c r="T15" s="163" t="s">
        <v>126</v>
      </c>
      <c r="U15" s="163">
        <v>0</v>
      </c>
      <c r="V15" s="163">
        <f t="shared" si="6"/>
        <v>0</v>
      </c>
      <c r="W15" s="163"/>
      <c r="X15" s="163" t="s">
        <v>127</v>
      </c>
      <c r="Y15" s="153"/>
      <c r="Z15" s="153"/>
      <c r="AA15" s="153"/>
      <c r="AB15" s="153"/>
      <c r="AC15" s="153"/>
      <c r="AD15" s="153"/>
      <c r="AE15" s="153"/>
      <c r="AF15" s="153"/>
      <c r="AG15" s="153" t="s">
        <v>128</v>
      </c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</row>
    <row r="16" spans="1:60" x14ac:dyDescent="0.2">
      <c r="A16" s="167" t="s">
        <v>120</v>
      </c>
      <c r="B16" s="168" t="s">
        <v>93</v>
      </c>
      <c r="C16" s="186" t="s">
        <v>30</v>
      </c>
      <c r="D16" s="169"/>
      <c r="E16" s="170"/>
      <c r="F16" s="171"/>
      <c r="G16" s="172">
        <f>SUMIF(AG17:AG25,"&lt;&gt;NOR",G17:G25)</f>
        <v>50000</v>
      </c>
      <c r="H16" s="166"/>
      <c r="I16" s="166">
        <f>SUM(I17:I25)</f>
        <v>0</v>
      </c>
      <c r="J16" s="166"/>
      <c r="K16" s="166">
        <f>SUM(K17:K25)</f>
        <v>0</v>
      </c>
      <c r="L16" s="166"/>
      <c r="M16" s="166">
        <f>SUM(M17:M25)</f>
        <v>60500</v>
      </c>
      <c r="N16" s="165"/>
      <c r="O16" s="165">
        <f>SUM(O17:O25)</f>
        <v>0</v>
      </c>
      <c r="P16" s="165"/>
      <c r="Q16" s="165">
        <f>SUM(Q17:Q25)</f>
        <v>0</v>
      </c>
      <c r="R16" s="166"/>
      <c r="S16" s="166"/>
      <c r="T16" s="166"/>
      <c r="U16" s="166"/>
      <c r="V16" s="166">
        <f>SUM(V17:V25)</f>
        <v>0</v>
      </c>
      <c r="W16" s="166"/>
      <c r="X16" s="166"/>
      <c r="AG16" t="s">
        <v>121</v>
      </c>
    </row>
    <row r="17" spans="1:60" outlineLevel="1" x14ac:dyDescent="0.2">
      <c r="A17" s="179">
        <v>8</v>
      </c>
      <c r="B17" s="180" t="s">
        <v>143</v>
      </c>
      <c r="C17" s="187" t="s">
        <v>144</v>
      </c>
      <c r="D17" s="181" t="s">
        <v>124</v>
      </c>
      <c r="E17" s="182">
        <v>1</v>
      </c>
      <c r="F17" s="183"/>
      <c r="G17" s="184">
        <f t="shared" ref="G17:G25" si="7">ROUND(E17*F17,2)</f>
        <v>0</v>
      </c>
      <c r="H17" s="164"/>
      <c r="I17" s="163">
        <f t="shared" ref="I17:I25" si="8">ROUND(E17*H17,2)</f>
        <v>0</v>
      </c>
      <c r="J17" s="164"/>
      <c r="K17" s="163">
        <f t="shared" ref="K17:K25" si="9">ROUND(E17*J17,2)</f>
        <v>0</v>
      </c>
      <c r="L17" s="163">
        <v>21</v>
      </c>
      <c r="M17" s="163">
        <f t="shared" ref="M17:M25" si="10">G17*(1+L17/100)</f>
        <v>0</v>
      </c>
      <c r="N17" s="162">
        <v>0</v>
      </c>
      <c r="O17" s="162">
        <f t="shared" ref="O17:O25" si="11">ROUND(E17*N17,2)</f>
        <v>0</v>
      </c>
      <c r="P17" s="162">
        <v>0</v>
      </c>
      <c r="Q17" s="162">
        <f t="shared" ref="Q17:Q25" si="12">ROUND(E17*P17,2)</f>
        <v>0</v>
      </c>
      <c r="R17" s="163"/>
      <c r="S17" s="163" t="s">
        <v>125</v>
      </c>
      <c r="T17" s="163" t="s">
        <v>126</v>
      </c>
      <c r="U17" s="163">
        <v>0</v>
      </c>
      <c r="V17" s="163">
        <f t="shared" ref="V17:V25" si="13">ROUND(E17*U17,2)</f>
        <v>0</v>
      </c>
      <c r="W17" s="163"/>
      <c r="X17" s="163" t="s">
        <v>127</v>
      </c>
      <c r="Y17" s="153"/>
      <c r="Z17" s="153"/>
      <c r="AA17" s="153"/>
      <c r="AB17" s="153"/>
      <c r="AC17" s="153"/>
      <c r="AD17" s="153"/>
      <c r="AE17" s="153"/>
      <c r="AF17" s="153"/>
      <c r="AG17" s="153" t="s">
        <v>128</v>
      </c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</row>
    <row r="18" spans="1:60" outlineLevel="1" x14ac:dyDescent="0.2">
      <c r="A18" s="179">
        <v>9</v>
      </c>
      <c r="B18" s="180" t="s">
        <v>145</v>
      </c>
      <c r="C18" s="187" t="s">
        <v>146</v>
      </c>
      <c r="D18" s="181" t="s">
        <v>124</v>
      </c>
      <c r="E18" s="182">
        <v>1</v>
      </c>
      <c r="F18" s="183"/>
      <c r="G18" s="184">
        <f t="shared" si="7"/>
        <v>0</v>
      </c>
      <c r="H18" s="164"/>
      <c r="I18" s="163">
        <f t="shared" si="8"/>
        <v>0</v>
      </c>
      <c r="J18" s="164"/>
      <c r="K18" s="163">
        <f t="shared" si="9"/>
        <v>0</v>
      </c>
      <c r="L18" s="163">
        <v>21</v>
      </c>
      <c r="M18" s="163">
        <f t="shared" si="10"/>
        <v>0</v>
      </c>
      <c r="N18" s="162">
        <v>0</v>
      </c>
      <c r="O18" s="162">
        <f t="shared" si="11"/>
        <v>0</v>
      </c>
      <c r="P18" s="162">
        <v>0</v>
      </c>
      <c r="Q18" s="162">
        <f t="shared" si="12"/>
        <v>0</v>
      </c>
      <c r="R18" s="163"/>
      <c r="S18" s="163" t="s">
        <v>125</v>
      </c>
      <c r="T18" s="163" t="s">
        <v>126</v>
      </c>
      <c r="U18" s="163">
        <v>0</v>
      </c>
      <c r="V18" s="163">
        <f t="shared" si="13"/>
        <v>0</v>
      </c>
      <c r="W18" s="163"/>
      <c r="X18" s="163" t="s">
        <v>127</v>
      </c>
      <c r="Y18" s="153"/>
      <c r="Z18" s="153"/>
      <c r="AA18" s="153"/>
      <c r="AB18" s="153"/>
      <c r="AC18" s="153"/>
      <c r="AD18" s="153"/>
      <c r="AE18" s="153"/>
      <c r="AF18" s="153"/>
      <c r="AG18" s="153" t="s">
        <v>128</v>
      </c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</row>
    <row r="19" spans="1:60" outlineLevel="1" x14ac:dyDescent="0.2">
      <c r="A19" s="179">
        <v>10</v>
      </c>
      <c r="B19" s="180" t="s">
        <v>147</v>
      </c>
      <c r="C19" s="187" t="s">
        <v>148</v>
      </c>
      <c r="D19" s="181" t="s">
        <v>124</v>
      </c>
      <c r="E19" s="182">
        <v>1</v>
      </c>
      <c r="F19" s="183"/>
      <c r="G19" s="184">
        <f t="shared" si="7"/>
        <v>0</v>
      </c>
      <c r="H19" s="164"/>
      <c r="I19" s="163">
        <f t="shared" si="8"/>
        <v>0</v>
      </c>
      <c r="J19" s="164"/>
      <c r="K19" s="163">
        <f t="shared" si="9"/>
        <v>0</v>
      </c>
      <c r="L19" s="163">
        <v>21</v>
      </c>
      <c r="M19" s="163">
        <f t="shared" si="10"/>
        <v>0</v>
      </c>
      <c r="N19" s="162">
        <v>0</v>
      </c>
      <c r="O19" s="162">
        <f t="shared" si="11"/>
        <v>0</v>
      </c>
      <c r="P19" s="162">
        <v>0</v>
      </c>
      <c r="Q19" s="162">
        <f t="shared" si="12"/>
        <v>0</v>
      </c>
      <c r="R19" s="163"/>
      <c r="S19" s="163" t="s">
        <v>125</v>
      </c>
      <c r="T19" s="163" t="s">
        <v>126</v>
      </c>
      <c r="U19" s="163">
        <v>0</v>
      </c>
      <c r="V19" s="163">
        <f t="shared" si="13"/>
        <v>0</v>
      </c>
      <c r="W19" s="163"/>
      <c r="X19" s="163" t="s">
        <v>127</v>
      </c>
      <c r="Y19" s="153"/>
      <c r="Z19" s="153"/>
      <c r="AA19" s="153"/>
      <c r="AB19" s="153"/>
      <c r="AC19" s="153"/>
      <c r="AD19" s="153"/>
      <c r="AE19" s="153"/>
      <c r="AF19" s="153"/>
      <c r="AG19" s="153" t="s">
        <v>128</v>
      </c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</row>
    <row r="20" spans="1:60" outlineLevel="1" x14ac:dyDescent="0.2">
      <c r="A20" s="179">
        <v>11</v>
      </c>
      <c r="B20" s="180" t="s">
        <v>149</v>
      </c>
      <c r="C20" s="187" t="s">
        <v>150</v>
      </c>
      <c r="D20" s="181" t="s">
        <v>124</v>
      </c>
      <c r="E20" s="182">
        <v>1</v>
      </c>
      <c r="F20" s="183">
        <v>50000</v>
      </c>
      <c r="G20" s="184">
        <f t="shared" si="7"/>
        <v>50000</v>
      </c>
      <c r="H20" s="164"/>
      <c r="I20" s="163">
        <f t="shared" si="8"/>
        <v>0</v>
      </c>
      <c r="J20" s="164"/>
      <c r="K20" s="163">
        <f t="shared" si="9"/>
        <v>0</v>
      </c>
      <c r="L20" s="163">
        <v>21</v>
      </c>
      <c r="M20" s="163">
        <f t="shared" si="10"/>
        <v>60500</v>
      </c>
      <c r="N20" s="162">
        <v>0</v>
      </c>
      <c r="O20" s="162">
        <f t="shared" si="11"/>
        <v>0</v>
      </c>
      <c r="P20" s="162">
        <v>0</v>
      </c>
      <c r="Q20" s="162">
        <f t="shared" si="12"/>
        <v>0</v>
      </c>
      <c r="R20" s="163"/>
      <c r="S20" s="163" t="s">
        <v>125</v>
      </c>
      <c r="T20" s="163" t="s">
        <v>126</v>
      </c>
      <c r="U20" s="163">
        <v>0</v>
      </c>
      <c r="V20" s="163">
        <f t="shared" si="13"/>
        <v>0</v>
      </c>
      <c r="W20" s="163"/>
      <c r="X20" s="163" t="s">
        <v>127</v>
      </c>
      <c r="Y20" s="153"/>
      <c r="Z20" s="153"/>
      <c r="AA20" s="153"/>
      <c r="AB20" s="153"/>
      <c r="AC20" s="153"/>
      <c r="AD20" s="153"/>
      <c r="AE20" s="153"/>
      <c r="AF20" s="153"/>
      <c r="AG20" s="153" t="s">
        <v>128</v>
      </c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</row>
    <row r="21" spans="1:60" outlineLevel="1" x14ac:dyDescent="0.2">
      <c r="A21" s="179">
        <v>12</v>
      </c>
      <c r="B21" s="180" t="s">
        <v>151</v>
      </c>
      <c r="C21" s="187" t="s">
        <v>152</v>
      </c>
      <c r="D21" s="181" t="s">
        <v>124</v>
      </c>
      <c r="E21" s="182">
        <v>1</v>
      </c>
      <c r="F21" s="183"/>
      <c r="G21" s="184">
        <f t="shared" si="7"/>
        <v>0</v>
      </c>
      <c r="H21" s="164"/>
      <c r="I21" s="163">
        <f t="shared" si="8"/>
        <v>0</v>
      </c>
      <c r="J21" s="164"/>
      <c r="K21" s="163">
        <f t="shared" si="9"/>
        <v>0</v>
      </c>
      <c r="L21" s="163">
        <v>21</v>
      </c>
      <c r="M21" s="163">
        <f t="shared" si="10"/>
        <v>0</v>
      </c>
      <c r="N21" s="162">
        <v>0</v>
      </c>
      <c r="O21" s="162">
        <f t="shared" si="11"/>
        <v>0</v>
      </c>
      <c r="P21" s="162">
        <v>0</v>
      </c>
      <c r="Q21" s="162">
        <f t="shared" si="12"/>
        <v>0</v>
      </c>
      <c r="R21" s="163"/>
      <c r="S21" s="163" t="s">
        <v>140</v>
      </c>
      <c r="T21" s="163" t="s">
        <v>126</v>
      </c>
      <c r="U21" s="163">
        <v>0</v>
      </c>
      <c r="V21" s="163">
        <f t="shared" si="13"/>
        <v>0</v>
      </c>
      <c r="W21" s="163"/>
      <c r="X21" s="163" t="s">
        <v>127</v>
      </c>
      <c r="Y21" s="153"/>
      <c r="Z21" s="153"/>
      <c r="AA21" s="153"/>
      <c r="AB21" s="153"/>
      <c r="AC21" s="153"/>
      <c r="AD21" s="153"/>
      <c r="AE21" s="153"/>
      <c r="AF21" s="153"/>
      <c r="AG21" s="153" t="s">
        <v>128</v>
      </c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</row>
    <row r="22" spans="1:60" outlineLevel="1" x14ac:dyDescent="0.2">
      <c r="A22" s="179">
        <v>13</v>
      </c>
      <c r="B22" s="180" t="s">
        <v>153</v>
      </c>
      <c r="C22" s="187" t="s">
        <v>154</v>
      </c>
      <c r="D22" s="181" t="s">
        <v>124</v>
      </c>
      <c r="E22" s="182">
        <v>1</v>
      </c>
      <c r="F22" s="183"/>
      <c r="G22" s="184">
        <f t="shared" si="7"/>
        <v>0</v>
      </c>
      <c r="H22" s="164"/>
      <c r="I22" s="163">
        <f t="shared" si="8"/>
        <v>0</v>
      </c>
      <c r="J22" s="164"/>
      <c r="K22" s="163">
        <f t="shared" si="9"/>
        <v>0</v>
      </c>
      <c r="L22" s="163">
        <v>21</v>
      </c>
      <c r="M22" s="163">
        <f t="shared" si="10"/>
        <v>0</v>
      </c>
      <c r="N22" s="162">
        <v>0</v>
      </c>
      <c r="O22" s="162">
        <f t="shared" si="11"/>
        <v>0</v>
      </c>
      <c r="P22" s="162">
        <v>0</v>
      </c>
      <c r="Q22" s="162">
        <f t="shared" si="12"/>
        <v>0</v>
      </c>
      <c r="R22" s="163"/>
      <c r="S22" s="163" t="s">
        <v>140</v>
      </c>
      <c r="T22" s="163" t="s">
        <v>126</v>
      </c>
      <c r="U22" s="163">
        <v>0</v>
      </c>
      <c r="V22" s="163">
        <f t="shared" si="13"/>
        <v>0</v>
      </c>
      <c r="W22" s="163"/>
      <c r="X22" s="163" t="s">
        <v>127</v>
      </c>
      <c r="Y22" s="153"/>
      <c r="Z22" s="153"/>
      <c r="AA22" s="153"/>
      <c r="AB22" s="153"/>
      <c r="AC22" s="153"/>
      <c r="AD22" s="153"/>
      <c r="AE22" s="153"/>
      <c r="AF22" s="153"/>
      <c r="AG22" s="153" t="s">
        <v>128</v>
      </c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</row>
    <row r="23" spans="1:60" outlineLevel="1" x14ac:dyDescent="0.2">
      <c r="A23" s="179">
        <v>14</v>
      </c>
      <c r="B23" s="180" t="s">
        <v>155</v>
      </c>
      <c r="C23" s="187" t="s">
        <v>156</v>
      </c>
      <c r="D23" s="181" t="s">
        <v>124</v>
      </c>
      <c r="E23" s="182">
        <v>1</v>
      </c>
      <c r="F23" s="183"/>
      <c r="G23" s="184">
        <f t="shared" si="7"/>
        <v>0</v>
      </c>
      <c r="H23" s="164"/>
      <c r="I23" s="163">
        <f t="shared" si="8"/>
        <v>0</v>
      </c>
      <c r="J23" s="164"/>
      <c r="K23" s="163">
        <f t="shared" si="9"/>
        <v>0</v>
      </c>
      <c r="L23" s="163">
        <v>21</v>
      </c>
      <c r="M23" s="163">
        <f t="shared" si="10"/>
        <v>0</v>
      </c>
      <c r="N23" s="162">
        <v>0</v>
      </c>
      <c r="O23" s="162">
        <f t="shared" si="11"/>
        <v>0</v>
      </c>
      <c r="P23" s="162">
        <v>0</v>
      </c>
      <c r="Q23" s="162">
        <f t="shared" si="12"/>
        <v>0</v>
      </c>
      <c r="R23" s="163"/>
      <c r="S23" s="163" t="s">
        <v>140</v>
      </c>
      <c r="T23" s="163" t="s">
        <v>126</v>
      </c>
      <c r="U23" s="163">
        <v>0</v>
      </c>
      <c r="V23" s="163">
        <f t="shared" si="13"/>
        <v>0</v>
      </c>
      <c r="W23" s="163"/>
      <c r="X23" s="163" t="s">
        <v>127</v>
      </c>
      <c r="Y23" s="153"/>
      <c r="Z23" s="153"/>
      <c r="AA23" s="153"/>
      <c r="AB23" s="153"/>
      <c r="AC23" s="153"/>
      <c r="AD23" s="153"/>
      <c r="AE23" s="153"/>
      <c r="AF23" s="153"/>
      <c r="AG23" s="153" t="s">
        <v>128</v>
      </c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</row>
    <row r="24" spans="1:60" ht="22.5" outlineLevel="1" x14ac:dyDescent="0.2">
      <c r="A24" s="179">
        <v>15</v>
      </c>
      <c r="B24" s="180" t="s">
        <v>157</v>
      </c>
      <c r="C24" s="187" t="s">
        <v>158</v>
      </c>
      <c r="D24" s="181" t="s">
        <v>124</v>
      </c>
      <c r="E24" s="182">
        <v>1</v>
      </c>
      <c r="F24" s="183"/>
      <c r="G24" s="184">
        <f t="shared" si="7"/>
        <v>0</v>
      </c>
      <c r="H24" s="164"/>
      <c r="I24" s="163">
        <f t="shared" si="8"/>
        <v>0</v>
      </c>
      <c r="J24" s="164"/>
      <c r="K24" s="163">
        <f t="shared" si="9"/>
        <v>0</v>
      </c>
      <c r="L24" s="163">
        <v>21</v>
      </c>
      <c r="M24" s="163">
        <f t="shared" si="10"/>
        <v>0</v>
      </c>
      <c r="N24" s="162">
        <v>0</v>
      </c>
      <c r="O24" s="162">
        <f t="shared" si="11"/>
        <v>0</v>
      </c>
      <c r="P24" s="162">
        <v>0</v>
      </c>
      <c r="Q24" s="162">
        <f t="shared" si="12"/>
        <v>0</v>
      </c>
      <c r="R24" s="163"/>
      <c r="S24" s="163" t="s">
        <v>140</v>
      </c>
      <c r="T24" s="163" t="s">
        <v>126</v>
      </c>
      <c r="U24" s="163">
        <v>0</v>
      </c>
      <c r="V24" s="163">
        <f t="shared" si="13"/>
        <v>0</v>
      </c>
      <c r="W24" s="163"/>
      <c r="X24" s="163" t="s">
        <v>127</v>
      </c>
      <c r="Y24" s="153"/>
      <c r="Z24" s="153"/>
      <c r="AA24" s="153"/>
      <c r="AB24" s="153"/>
      <c r="AC24" s="153"/>
      <c r="AD24" s="153"/>
      <c r="AE24" s="153"/>
      <c r="AF24" s="153"/>
      <c r="AG24" s="153" t="s">
        <v>128</v>
      </c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</row>
    <row r="25" spans="1:60" outlineLevel="1" x14ac:dyDescent="0.2">
      <c r="A25" s="173">
        <v>16</v>
      </c>
      <c r="B25" s="174" t="s">
        <v>159</v>
      </c>
      <c r="C25" s="188" t="s">
        <v>160</v>
      </c>
      <c r="D25" s="175" t="s">
        <v>124</v>
      </c>
      <c r="E25" s="176">
        <v>1</v>
      </c>
      <c r="F25" s="177"/>
      <c r="G25" s="178">
        <f t="shared" si="7"/>
        <v>0</v>
      </c>
      <c r="H25" s="164"/>
      <c r="I25" s="163">
        <f t="shared" si="8"/>
        <v>0</v>
      </c>
      <c r="J25" s="164"/>
      <c r="K25" s="163">
        <f t="shared" si="9"/>
        <v>0</v>
      </c>
      <c r="L25" s="163">
        <v>21</v>
      </c>
      <c r="M25" s="163">
        <f t="shared" si="10"/>
        <v>0</v>
      </c>
      <c r="N25" s="162">
        <v>0</v>
      </c>
      <c r="O25" s="162">
        <f t="shared" si="11"/>
        <v>0</v>
      </c>
      <c r="P25" s="162">
        <v>0</v>
      </c>
      <c r="Q25" s="162">
        <f t="shared" si="12"/>
        <v>0</v>
      </c>
      <c r="R25" s="163"/>
      <c r="S25" s="163" t="s">
        <v>140</v>
      </c>
      <c r="T25" s="163" t="s">
        <v>126</v>
      </c>
      <c r="U25" s="163">
        <v>0</v>
      </c>
      <c r="V25" s="163">
        <f t="shared" si="13"/>
        <v>0</v>
      </c>
      <c r="W25" s="163"/>
      <c r="X25" s="163" t="s">
        <v>127</v>
      </c>
      <c r="Y25" s="153"/>
      <c r="Z25" s="153"/>
      <c r="AA25" s="153"/>
      <c r="AB25" s="153"/>
      <c r="AC25" s="153"/>
      <c r="AD25" s="153"/>
      <c r="AE25" s="153"/>
      <c r="AF25" s="153"/>
      <c r="AG25" s="153" t="s">
        <v>128</v>
      </c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</row>
    <row r="26" spans="1:60" x14ac:dyDescent="0.2">
      <c r="A26" s="3"/>
      <c r="B26" s="4"/>
      <c r="C26" s="189"/>
      <c r="D26" s="6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AE26">
        <v>15</v>
      </c>
      <c r="AF26">
        <v>21</v>
      </c>
      <c r="AG26" t="s">
        <v>107</v>
      </c>
    </row>
    <row r="27" spans="1:60" x14ac:dyDescent="0.2">
      <c r="A27" s="156"/>
      <c r="B27" s="157" t="s">
        <v>31</v>
      </c>
      <c r="C27" s="190"/>
      <c r="D27" s="158"/>
      <c r="E27" s="159"/>
      <c r="F27" s="159"/>
      <c r="G27" s="185">
        <f>G8+G16</f>
        <v>50000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AE27">
        <f>SUMIF(L7:L25,AE26,G7:G25)</f>
        <v>0</v>
      </c>
      <c r="AF27">
        <f>SUMIF(L7:L25,AF26,G7:G25)</f>
        <v>50000</v>
      </c>
      <c r="AG27" t="s">
        <v>161</v>
      </c>
    </row>
    <row r="28" spans="1:60" x14ac:dyDescent="0.2">
      <c r="A28" s="3"/>
      <c r="B28" s="4"/>
      <c r="C28" s="189"/>
      <c r="D28" s="6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60" x14ac:dyDescent="0.2">
      <c r="A29" s="3"/>
      <c r="B29" s="4"/>
      <c r="C29" s="189"/>
      <c r="D29" s="6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60" x14ac:dyDescent="0.2">
      <c r="A30" s="257" t="s">
        <v>162</v>
      </c>
      <c r="B30" s="257"/>
      <c r="C30" s="258"/>
      <c r="D30" s="6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60" x14ac:dyDescent="0.2">
      <c r="A31" s="259" t="s">
        <v>338</v>
      </c>
      <c r="B31" s="260"/>
      <c r="C31" s="261"/>
      <c r="D31" s="260"/>
      <c r="E31" s="260"/>
      <c r="F31" s="260"/>
      <c r="G31" s="262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AG31" t="s">
        <v>163</v>
      </c>
    </row>
    <row r="32" spans="1:60" x14ac:dyDescent="0.2">
      <c r="A32" s="263"/>
      <c r="B32" s="264"/>
      <c r="C32" s="265"/>
      <c r="D32" s="264"/>
      <c r="E32" s="264"/>
      <c r="F32" s="264"/>
      <c r="G32" s="266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33" x14ac:dyDescent="0.2">
      <c r="A33" s="263"/>
      <c r="B33" s="264"/>
      <c r="C33" s="265"/>
      <c r="D33" s="264"/>
      <c r="E33" s="264"/>
      <c r="F33" s="264"/>
      <c r="G33" s="266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33" x14ac:dyDescent="0.2">
      <c r="A34" s="263"/>
      <c r="B34" s="264"/>
      <c r="C34" s="265"/>
      <c r="D34" s="264"/>
      <c r="E34" s="264"/>
      <c r="F34" s="264"/>
      <c r="G34" s="266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33" x14ac:dyDescent="0.2">
      <c r="A35" s="267"/>
      <c r="B35" s="268"/>
      <c r="C35" s="269"/>
      <c r="D35" s="268"/>
      <c r="E35" s="268"/>
      <c r="F35" s="268"/>
      <c r="G35" s="270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33" x14ac:dyDescent="0.2">
      <c r="A36" s="3"/>
      <c r="B36" s="4"/>
      <c r="C36" s="189"/>
      <c r="D36" s="6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33" x14ac:dyDescent="0.2">
      <c r="C37" s="191"/>
      <c r="D37" s="10"/>
      <c r="AG37" t="s">
        <v>164</v>
      </c>
    </row>
    <row r="38" spans="1:33" x14ac:dyDescent="0.2">
      <c r="D38" s="10"/>
    </row>
    <row r="39" spans="1:33" x14ac:dyDescent="0.2">
      <c r="D39" s="10"/>
    </row>
    <row r="40" spans="1:33" x14ac:dyDescent="0.2">
      <c r="D40" s="10"/>
    </row>
    <row r="41" spans="1:33" x14ac:dyDescent="0.2">
      <c r="D41" s="10"/>
    </row>
    <row r="42" spans="1:33" x14ac:dyDescent="0.2">
      <c r="D42" s="10"/>
    </row>
    <row r="43" spans="1:33" x14ac:dyDescent="0.2">
      <c r="D43" s="10"/>
    </row>
    <row r="44" spans="1:33" x14ac:dyDescent="0.2">
      <c r="D44" s="10"/>
    </row>
    <row r="45" spans="1:33" x14ac:dyDescent="0.2">
      <c r="D45" s="10"/>
    </row>
    <row r="46" spans="1:33" x14ac:dyDescent="0.2">
      <c r="D46" s="10"/>
    </row>
    <row r="47" spans="1:33" x14ac:dyDescent="0.2">
      <c r="D47" s="10"/>
    </row>
    <row r="48" spans="1:33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password="A0CB" sheet="1"/>
  <mergeCells count="6">
    <mergeCell ref="A31:G35"/>
    <mergeCell ref="A1:G1"/>
    <mergeCell ref="C2:G2"/>
    <mergeCell ref="C3:G3"/>
    <mergeCell ref="C4:G4"/>
    <mergeCell ref="A30:C30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7" customWidth="1"/>
    <col min="3" max="3" width="38.28515625" style="127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50" t="s">
        <v>7</v>
      </c>
      <c r="B1" s="250"/>
      <c r="C1" s="250"/>
      <c r="D1" s="250"/>
      <c r="E1" s="250"/>
      <c r="F1" s="250"/>
      <c r="G1" s="250"/>
      <c r="AG1" t="s">
        <v>94</v>
      </c>
    </row>
    <row r="2" spans="1:60" ht="24.95" customHeight="1" x14ac:dyDescent="0.2">
      <c r="A2" s="145" t="s">
        <v>8</v>
      </c>
      <c r="B2" s="49" t="s">
        <v>44</v>
      </c>
      <c r="C2" s="251" t="s">
        <v>45</v>
      </c>
      <c r="D2" s="252"/>
      <c r="E2" s="252"/>
      <c r="F2" s="252"/>
      <c r="G2" s="253"/>
      <c r="AG2" t="s">
        <v>95</v>
      </c>
    </row>
    <row r="3" spans="1:60" ht="24.95" customHeight="1" x14ac:dyDescent="0.2">
      <c r="A3" s="145" t="s">
        <v>9</v>
      </c>
      <c r="B3" s="49" t="s">
        <v>55</v>
      </c>
      <c r="C3" s="251" t="s">
        <v>56</v>
      </c>
      <c r="D3" s="252"/>
      <c r="E3" s="252"/>
      <c r="F3" s="252"/>
      <c r="G3" s="253"/>
      <c r="AC3" s="127" t="s">
        <v>95</v>
      </c>
      <c r="AG3" t="s">
        <v>97</v>
      </c>
    </row>
    <row r="4" spans="1:60" ht="24.95" customHeight="1" x14ac:dyDescent="0.2">
      <c r="A4" s="146" t="s">
        <v>10</v>
      </c>
      <c r="B4" s="147" t="s">
        <v>55</v>
      </c>
      <c r="C4" s="254" t="s">
        <v>56</v>
      </c>
      <c r="D4" s="255"/>
      <c r="E4" s="255"/>
      <c r="F4" s="255"/>
      <c r="G4" s="256"/>
      <c r="AG4" t="s">
        <v>98</v>
      </c>
    </row>
    <row r="5" spans="1:60" x14ac:dyDescent="0.2">
      <c r="D5" s="10"/>
    </row>
    <row r="6" spans="1:60" ht="38.25" x14ac:dyDescent="0.2">
      <c r="A6" s="149" t="s">
        <v>99</v>
      </c>
      <c r="B6" s="151" t="s">
        <v>100</v>
      </c>
      <c r="C6" s="151" t="s">
        <v>101</v>
      </c>
      <c r="D6" s="150" t="s">
        <v>102</v>
      </c>
      <c r="E6" s="149" t="s">
        <v>103</v>
      </c>
      <c r="F6" s="148" t="s">
        <v>104</v>
      </c>
      <c r="G6" s="149" t="s">
        <v>31</v>
      </c>
      <c r="H6" s="152" t="s">
        <v>32</v>
      </c>
      <c r="I6" s="152" t="s">
        <v>105</v>
      </c>
      <c r="J6" s="152" t="s">
        <v>33</v>
      </c>
      <c r="K6" s="152" t="s">
        <v>106</v>
      </c>
      <c r="L6" s="152" t="s">
        <v>107</v>
      </c>
      <c r="M6" s="152" t="s">
        <v>108</v>
      </c>
      <c r="N6" s="152" t="s">
        <v>109</v>
      </c>
      <c r="O6" s="152" t="s">
        <v>110</v>
      </c>
      <c r="P6" s="152" t="s">
        <v>111</v>
      </c>
      <c r="Q6" s="152" t="s">
        <v>112</v>
      </c>
      <c r="R6" s="152" t="s">
        <v>113</v>
      </c>
      <c r="S6" s="152" t="s">
        <v>114</v>
      </c>
      <c r="T6" s="152" t="s">
        <v>115</v>
      </c>
      <c r="U6" s="152" t="s">
        <v>116</v>
      </c>
      <c r="V6" s="152" t="s">
        <v>117</v>
      </c>
      <c r="W6" s="152" t="s">
        <v>118</v>
      </c>
      <c r="X6" s="152" t="s">
        <v>119</v>
      </c>
    </row>
    <row r="7" spans="1:60" hidden="1" x14ac:dyDescent="0.2">
      <c r="A7" s="3"/>
      <c r="B7" s="4"/>
      <c r="C7" s="4"/>
      <c r="D7" s="6"/>
      <c r="E7" s="154"/>
      <c r="F7" s="155"/>
      <c r="G7" s="155"/>
      <c r="H7" s="155"/>
      <c r="I7" s="155"/>
      <c r="J7" s="155"/>
      <c r="K7" s="155"/>
      <c r="L7" s="155"/>
      <c r="M7" s="155"/>
      <c r="N7" s="154"/>
      <c r="O7" s="154"/>
      <c r="P7" s="154"/>
      <c r="Q7" s="154"/>
      <c r="R7" s="155"/>
      <c r="S7" s="155"/>
      <c r="T7" s="155"/>
      <c r="U7" s="155"/>
      <c r="V7" s="155"/>
      <c r="W7" s="155"/>
      <c r="X7" s="155"/>
    </row>
    <row r="8" spans="1:60" x14ac:dyDescent="0.2">
      <c r="A8" s="167" t="s">
        <v>120</v>
      </c>
      <c r="B8" s="168" t="s">
        <v>55</v>
      </c>
      <c r="C8" s="186" t="s">
        <v>69</v>
      </c>
      <c r="D8" s="169"/>
      <c r="E8" s="170"/>
      <c r="F8" s="171"/>
      <c r="G8" s="172">
        <f>SUMIF(AG9:AG46,"&lt;&gt;NOR",G9:G46)</f>
        <v>0</v>
      </c>
      <c r="H8" s="166"/>
      <c r="I8" s="166">
        <f>SUM(I9:I46)</f>
        <v>0</v>
      </c>
      <c r="J8" s="166"/>
      <c r="K8" s="166">
        <f>SUM(K9:K46)</f>
        <v>0</v>
      </c>
      <c r="L8" s="166"/>
      <c r="M8" s="166">
        <f>SUM(M9:M46)</f>
        <v>0</v>
      </c>
      <c r="N8" s="165"/>
      <c r="O8" s="165">
        <f>SUM(O9:O46)</f>
        <v>180.09000000000003</v>
      </c>
      <c r="P8" s="165"/>
      <c r="Q8" s="165">
        <f>SUM(Q9:Q46)</f>
        <v>70.789999999999992</v>
      </c>
      <c r="R8" s="166"/>
      <c r="S8" s="166"/>
      <c r="T8" s="166"/>
      <c r="U8" s="166"/>
      <c r="V8" s="166">
        <f>SUM(V9:V46)</f>
        <v>580.02</v>
      </c>
      <c r="W8" s="166"/>
      <c r="X8" s="166"/>
      <c r="AG8" t="s">
        <v>121</v>
      </c>
    </row>
    <row r="9" spans="1:60" outlineLevel="1" x14ac:dyDescent="0.2">
      <c r="A9" s="173">
        <v>1</v>
      </c>
      <c r="B9" s="174" t="s">
        <v>165</v>
      </c>
      <c r="C9" s="188" t="s">
        <v>166</v>
      </c>
      <c r="D9" s="175" t="s">
        <v>167</v>
      </c>
      <c r="E9" s="176">
        <v>71.5</v>
      </c>
      <c r="F9" s="177"/>
      <c r="G9" s="178">
        <f>ROUND(E9*F9,2)</f>
        <v>0</v>
      </c>
      <c r="H9" s="164"/>
      <c r="I9" s="163">
        <f>ROUND(E9*H9,2)</f>
        <v>0</v>
      </c>
      <c r="J9" s="164"/>
      <c r="K9" s="163">
        <f>ROUND(E9*J9,2)</f>
        <v>0</v>
      </c>
      <c r="L9" s="163">
        <v>21</v>
      </c>
      <c r="M9" s="163">
        <f>G9*(1+L9/100)</f>
        <v>0</v>
      </c>
      <c r="N9" s="162">
        <v>0</v>
      </c>
      <c r="O9" s="162">
        <f>ROUND(E9*N9,2)</f>
        <v>0</v>
      </c>
      <c r="P9" s="162">
        <v>0.66</v>
      </c>
      <c r="Q9" s="162">
        <f>ROUND(E9*P9,2)</f>
        <v>47.19</v>
      </c>
      <c r="R9" s="163"/>
      <c r="S9" s="163" t="s">
        <v>125</v>
      </c>
      <c r="T9" s="163" t="s">
        <v>125</v>
      </c>
      <c r="U9" s="163">
        <v>1.05</v>
      </c>
      <c r="V9" s="163">
        <f>ROUND(E9*U9,2)</f>
        <v>75.08</v>
      </c>
      <c r="W9" s="163"/>
      <c r="X9" s="163" t="s">
        <v>168</v>
      </c>
      <c r="Y9" s="153"/>
      <c r="Z9" s="153"/>
      <c r="AA9" s="153"/>
      <c r="AB9" s="153"/>
      <c r="AC9" s="153"/>
      <c r="AD9" s="153"/>
      <c r="AE9" s="153"/>
      <c r="AF9" s="153"/>
      <c r="AG9" s="153" t="s">
        <v>169</v>
      </c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</row>
    <row r="10" spans="1:60" outlineLevel="1" x14ac:dyDescent="0.2">
      <c r="A10" s="160"/>
      <c r="B10" s="161"/>
      <c r="C10" s="194" t="s">
        <v>170</v>
      </c>
      <c r="D10" s="192"/>
      <c r="E10" s="193">
        <v>71.5</v>
      </c>
      <c r="F10" s="163"/>
      <c r="G10" s="163"/>
      <c r="H10" s="163"/>
      <c r="I10" s="163"/>
      <c r="J10" s="163"/>
      <c r="K10" s="163"/>
      <c r="L10" s="163"/>
      <c r="M10" s="163"/>
      <c r="N10" s="162"/>
      <c r="O10" s="162"/>
      <c r="P10" s="162"/>
      <c r="Q10" s="162"/>
      <c r="R10" s="163"/>
      <c r="S10" s="163"/>
      <c r="T10" s="163"/>
      <c r="U10" s="163"/>
      <c r="V10" s="163"/>
      <c r="W10" s="163"/>
      <c r="X10" s="163"/>
      <c r="Y10" s="153"/>
      <c r="Z10" s="153"/>
      <c r="AA10" s="153"/>
      <c r="AB10" s="153"/>
      <c r="AC10" s="153"/>
      <c r="AD10" s="153"/>
      <c r="AE10" s="153"/>
      <c r="AF10" s="153"/>
      <c r="AG10" s="153" t="s">
        <v>171</v>
      </c>
      <c r="AH10" s="153">
        <v>0</v>
      </c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</row>
    <row r="11" spans="1:60" outlineLevel="1" x14ac:dyDescent="0.2">
      <c r="A11" s="173">
        <v>2</v>
      </c>
      <c r="B11" s="174" t="s">
        <v>172</v>
      </c>
      <c r="C11" s="188" t="s">
        <v>173</v>
      </c>
      <c r="D11" s="175" t="s">
        <v>167</v>
      </c>
      <c r="E11" s="176">
        <v>71.5</v>
      </c>
      <c r="F11" s="177"/>
      <c r="G11" s="178">
        <f>ROUND(E11*F11,2)</f>
        <v>0</v>
      </c>
      <c r="H11" s="164"/>
      <c r="I11" s="163">
        <f>ROUND(E11*H11,2)</f>
        <v>0</v>
      </c>
      <c r="J11" s="164"/>
      <c r="K11" s="163">
        <f>ROUND(E11*J11,2)</f>
        <v>0</v>
      </c>
      <c r="L11" s="163">
        <v>21</v>
      </c>
      <c r="M11" s="163">
        <f>G11*(1+L11/100)</f>
        <v>0</v>
      </c>
      <c r="N11" s="162">
        <v>0</v>
      </c>
      <c r="O11" s="162">
        <f>ROUND(E11*N11,2)</f>
        <v>0</v>
      </c>
      <c r="P11" s="162">
        <v>0.33</v>
      </c>
      <c r="Q11" s="162">
        <f>ROUND(E11*P11,2)</f>
        <v>23.6</v>
      </c>
      <c r="R11" s="163"/>
      <c r="S11" s="163" t="s">
        <v>125</v>
      </c>
      <c r="T11" s="163" t="s">
        <v>125</v>
      </c>
      <c r="U11" s="163">
        <v>0.16</v>
      </c>
      <c r="V11" s="163">
        <f>ROUND(E11*U11,2)</f>
        <v>11.44</v>
      </c>
      <c r="W11" s="163"/>
      <c r="X11" s="163" t="s">
        <v>168</v>
      </c>
      <c r="Y11" s="153"/>
      <c r="Z11" s="153"/>
      <c r="AA11" s="153"/>
      <c r="AB11" s="153"/>
      <c r="AC11" s="153"/>
      <c r="AD11" s="153"/>
      <c r="AE11" s="153"/>
      <c r="AF11" s="153"/>
      <c r="AG11" s="153" t="s">
        <v>169</v>
      </c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</row>
    <row r="12" spans="1:60" outlineLevel="1" x14ac:dyDescent="0.2">
      <c r="A12" s="160"/>
      <c r="B12" s="161"/>
      <c r="C12" s="194" t="s">
        <v>170</v>
      </c>
      <c r="D12" s="192"/>
      <c r="E12" s="193">
        <v>71.5</v>
      </c>
      <c r="F12" s="163"/>
      <c r="G12" s="163"/>
      <c r="H12" s="163"/>
      <c r="I12" s="163"/>
      <c r="J12" s="163"/>
      <c r="K12" s="163"/>
      <c r="L12" s="163"/>
      <c r="M12" s="163"/>
      <c r="N12" s="162"/>
      <c r="O12" s="162"/>
      <c r="P12" s="162"/>
      <c r="Q12" s="162"/>
      <c r="R12" s="163"/>
      <c r="S12" s="163"/>
      <c r="T12" s="163"/>
      <c r="U12" s="163"/>
      <c r="V12" s="163"/>
      <c r="W12" s="163"/>
      <c r="X12" s="163"/>
      <c r="Y12" s="153"/>
      <c r="Z12" s="153"/>
      <c r="AA12" s="153"/>
      <c r="AB12" s="153"/>
      <c r="AC12" s="153"/>
      <c r="AD12" s="153"/>
      <c r="AE12" s="153"/>
      <c r="AF12" s="153"/>
      <c r="AG12" s="153" t="s">
        <v>171</v>
      </c>
      <c r="AH12" s="153">
        <v>0</v>
      </c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</row>
    <row r="13" spans="1:60" outlineLevel="1" x14ac:dyDescent="0.2">
      <c r="A13" s="179">
        <v>3</v>
      </c>
      <c r="B13" s="180" t="s">
        <v>174</v>
      </c>
      <c r="C13" s="187" t="s">
        <v>175</v>
      </c>
      <c r="D13" s="181" t="s">
        <v>176</v>
      </c>
      <c r="E13" s="182">
        <v>60</v>
      </c>
      <c r="F13" s="183"/>
      <c r="G13" s="184">
        <f t="shared" ref="G13:G18" si="0">ROUND(E13*F13,2)</f>
        <v>0</v>
      </c>
      <c r="H13" s="164"/>
      <c r="I13" s="163">
        <f t="shared" ref="I13:I18" si="1">ROUND(E13*H13,2)</f>
        <v>0</v>
      </c>
      <c r="J13" s="164"/>
      <c r="K13" s="163">
        <f t="shared" ref="K13:K18" si="2">ROUND(E13*J13,2)</f>
        <v>0</v>
      </c>
      <c r="L13" s="163">
        <v>21</v>
      </c>
      <c r="M13" s="163">
        <f t="shared" ref="M13:M18" si="3">G13*(1+L13/100)</f>
        <v>0</v>
      </c>
      <c r="N13" s="162">
        <v>0</v>
      </c>
      <c r="O13" s="162">
        <f t="shared" ref="O13:O18" si="4">ROUND(E13*N13,2)</f>
        <v>0</v>
      </c>
      <c r="P13" s="162">
        <v>0</v>
      </c>
      <c r="Q13" s="162">
        <f t="shared" ref="Q13:Q18" si="5">ROUND(E13*P13,2)</f>
        <v>0</v>
      </c>
      <c r="R13" s="163"/>
      <c r="S13" s="163" t="s">
        <v>125</v>
      </c>
      <c r="T13" s="163" t="s">
        <v>125</v>
      </c>
      <c r="U13" s="163">
        <v>0.2</v>
      </c>
      <c r="V13" s="163">
        <f t="shared" ref="V13:V18" si="6">ROUND(E13*U13,2)</f>
        <v>12</v>
      </c>
      <c r="W13" s="163"/>
      <c r="X13" s="163" t="s">
        <v>168</v>
      </c>
      <c r="Y13" s="153"/>
      <c r="Z13" s="153"/>
      <c r="AA13" s="153"/>
      <c r="AB13" s="153"/>
      <c r="AC13" s="153"/>
      <c r="AD13" s="153"/>
      <c r="AE13" s="153"/>
      <c r="AF13" s="153"/>
      <c r="AG13" s="153" t="s">
        <v>169</v>
      </c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</row>
    <row r="14" spans="1:60" outlineLevel="1" x14ac:dyDescent="0.2">
      <c r="A14" s="179">
        <v>4</v>
      </c>
      <c r="B14" s="180" t="s">
        <v>177</v>
      </c>
      <c r="C14" s="187" t="s">
        <v>178</v>
      </c>
      <c r="D14" s="181" t="s">
        <v>179</v>
      </c>
      <c r="E14" s="182">
        <v>10</v>
      </c>
      <c r="F14" s="183"/>
      <c r="G14" s="184">
        <f t="shared" si="0"/>
        <v>0</v>
      </c>
      <c r="H14" s="164"/>
      <c r="I14" s="163">
        <f t="shared" si="1"/>
        <v>0</v>
      </c>
      <c r="J14" s="164"/>
      <c r="K14" s="163">
        <f t="shared" si="2"/>
        <v>0</v>
      </c>
      <c r="L14" s="163">
        <v>21</v>
      </c>
      <c r="M14" s="163">
        <f t="shared" si="3"/>
        <v>0</v>
      </c>
      <c r="N14" s="162">
        <v>0</v>
      </c>
      <c r="O14" s="162">
        <f t="shared" si="4"/>
        <v>0</v>
      </c>
      <c r="P14" s="162">
        <v>0</v>
      </c>
      <c r="Q14" s="162">
        <f t="shared" si="5"/>
        <v>0</v>
      </c>
      <c r="R14" s="163"/>
      <c r="S14" s="163" t="s">
        <v>125</v>
      </c>
      <c r="T14" s="163" t="s">
        <v>125</v>
      </c>
      <c r="U14" s="163">
        <v>0</v>
      </c>
      <c r="V14" s="163">
        <f t="shared" si="6"/>
        <v>0</v>
      </c>
      <c r="W14" s="163"/>
      <c r="X14" s="163" t="s">
        <v>168</v>
      </c>
      <c r="Y14" s="153"/>
      <c r="Z14" s="153"/>
      <c r="AA14" s="153"/>
      <c r="AB14" s="153"/>
      <c r="AC14" s="153"/>
      <c r="AD14" s="153"/>
      <c r="AE14" s="153"/>
      <c r="AF14" s="153"/>
      <c r="AG14" s="153" t="s">
        <v>169</v>
      </c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</row>
    <row r="15" spans="1:60" outlineLevel="1" x14ac:dyDescent="0.2">
      <c r="A15" s="179">
        <v>5</v>
      </c>
      <c r="B15" s="180" t="s">
        <v>180</v>
      </c>
      <c r="C15" s="187" t="s">
        <v>181</v>
      </c>
      <c r="D15" s="181" t="s">
        <v>182</v>
      </c>
      <c r="E15" s="182">
        <v>5</v>
      </c>
      <c r="F15" s="183"/>
      <c r="G15" s="184">
        <f t="shared" si="0"/>
        <v>0</v>
      </c>
      <c r="H15" s="164"/>
      <c r="I15" s="163">
        <f t="shared" si="1"/>
        <v>0</v>
      </c>
      <c r="J15" s="164"/>
      <c r="K15" s="163">
        <f t="shared" si="2"/>
        <v>0</v>
      </c>
      <c r="L15" s="163">
        <v>21</v>
      </c>
      <c r="M15" s="163">
        <f t="shared" si="3"/>
        <v>0</v>
      </c>
      <c r="N15" s="162">
        <v>1.0699999999999999E-2</v>
      </c>
      <c r="O15" s="162">
        <f t="shared" si="4"/>
        <v>0.05</v>
      </c>
      <c r="P15" s="162">
        <v>0</v>
      </c>
      <c r="Q15" s="162">
        <f t="shared" si="5"/>
        <v>0</v>
      </c>
      <c r="R15" s="163"/>
      <c r="S15" s="163" t="s">
        <v>125</v>
      </c>
      <c r="T15" s="163" t="s">
        <v>125</v>
      </c>
      <c r="U15" s="163">
        <v>0.91</v>
      </c>
      <c r="V15" s="163">
        <f t="shared" si="6"/>
        <v>4.55</v>
      </c>
      <c r="W15" s="163"/>
      <c r="X15" s="163" t="s">
        <v>168</v>
      </c>
      <c r="Y15" s="153"/>
      <c r="Z15" s="153"/>
      <c r="AA15" s="153"/>
      <c r="AB15" s="153"/>
      <c r="AC15" s="153"/>
      <c r="AD15" s="153"/>
      <c r="AE15" s="153"/>
      <c r="AF15" s="153"/>
      <c r="AG15" s="153" t="s">
        <v>169</v>
      </c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</row>
    <row r="16" spans="1:60" outlineLevel="1" x14ac:dyDescent="0.2">
      <c r="A16" s="179">
        <v>6</v>
      </c>
      <c r="B16" s="180" t="s">
        <v>183</v>
      </c>
      <c r="C16" s="187" t="s">
        <v>184</v>
      </c>
      <c r="D16" s="181" t="s">
        <v>182</v>
      </c>
      <c r="E16" s="182">
        <v>10</v>
      </c>
      <c r="F16" s="183"/>
      <c r="G16" s="184">
        <f t="shared" si="0"/>
        <v>0</v>
      </c>
      <c r="H16" s="164"/>
      <c r="I16" s="163">
        <f t="shared" si="1"/>
        <v>0</v>
      </c>
      <c r="J16" s="164"/>
      <c r="K16" s="163">
        <f t="shared" si="2"/>
        <v>0</v>
      </c>
      <c r="L16" s="163">
        <v>21</v>
      </c>
      <c r="M16" s="163">
        <f t="shared" si="3"/>
        <v>0</v>
      </c>
      <c r="N16" s="162">
        <v>1.2710000000000001E-2</v>
      </c>
      <c r="O16" s="162">
        <f t="shared" si="4"/>
        <v>0.13</v>
      </c>
      <c r="P16" s="162">
        <v>0</v>
      </c>
      <c r="Q16" s="162">
        <f t="shared" si="5"/>
        <v>0</v>
      </c>
      <c r="R16" s="163"/>
      <c r="S16" s="163" t="s">
        <v>125</v>
      </c>
      <c r="T16" s="163" t="s">
        <v>125</v>
      </c>
      <c r="U16" s="163">
        <v>1.1499999999999999</v>
      </c>
      <c r="V16" s="163">
        <f t="shared" si="6"/>
        <v>11.5</v>
      </c>
      <c r="W16" s="163"/>
      <c r="X16" s="163" t="s">
        <v>168</v>
      </c>
      <c r="Y16" s="153"/>
      <c r="Z16" s="153"/>
      <c r="AA16" s="153"/>
      <c r="AB16" s="153"/>
      <c r="AC16" s="153"/>
      <c r="AD16" s="153"/>
      <c r="AE16" s="153"/>
      <c r="AF16" s="153"/>
      <c r="AG16" s="153" t="s">
        <v>169</v>
      </c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</row>
    <row r="17" spans="1:60" outlineLevel="1" x14ac:dyDescent="0.2">
      <c r="A17" s="179">
        <v>7</v>
      </c>
      <c r="B17" s="180" t="s">
        <v>185</v>
      </c>
      <c r="C17" s="187" t="s">
        <v>186</v>
      </c>
      <c r="D17" s="181" t="s">
        <v>182</v>
      </c>
      <c r="E17" s="182">
        <v>10</v>
      </c>
      <c r="F17" s="183"/>
      <c r="G17" s="184">
        <f t="shared" si="0"/>
        <v>0</v>
      </c>
      <c r="H17" s="164"/>
      <c r="I17" s="163">
        <f t="shared" si="1"/>
        <v>0</v>
      </c>
      <c r="J17" s="164"/>
      <c r="K17" s="163">
        <f t="shared" si="2"/>
        <v>0</v>
      </c>
      <c r="L17" s="163">
        <v>21</v>
      </c>
      <c r="M17" s="163">
        <f t="shared" si="3"/>
        <v>0</v>
      </c>
      <c r="N17" s="162">
        <v>2.478E-2</v>
      </c>
      <c r="O17" s="162">
        <f t="shared" si="4"/>
        <v>0.25</v>
      </c>
      <c r="P17" s="162">
        <v>0</v>
      </c>
      <c r="Q17" s="162">
        <f t="shared" si="5"/>
        <v>0</v>
      </c>
      <c r="R17" s="163"/>
      <c r="S17" s="163" t="s">
        <v>125</v>
      </c>
      <c r="T17" s="163" t="s">
        <v>125</v>
      </c>
      <c r="U17" s="163">
        <v>0.55000000000000004</v>
      </c>
      <c r="V17" s="163">
        <f t="shared" si="6"/>
        <v>5.5</v>
      </c>
      <c r="W17" s="163"/>
      <c r="X17" s="163" t="s">
        <v>168</v>
      </c>
      <c r="Y17" s="153"/>
      <c r="Z17" s="153"/>
      <c r="AA17" s="153"/>
      <c r="AB17" s="153"/>
      <c r="AC17" s="153"/>
      <c r="AD17" s="153"/>
      <c r="AE17" s="153"/>
      <c r="AF17" s="153"/>
      <c r="AG17" s="153" t="s">
        <v>169</v>
      </c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</row>
    <row r="18" spans="1:60" outlineLevel="1" x14ac:dyDescent="0.2">
      <c r="A18" s="173">
        <v>8</v>
      </c>
      <c r="B18" s="174" t="s">
        <v>187</v>
      </c>
      <c r="C18" s="188" t="s">
        <v>188</v>
      </c>
      <c r="D18" s="175" t="s">
        <v>189</v>
      </c>
      <c r="E18" s="176">
        <v>75</v>
      </c>
      <c r="F18" s="177"/>
      <c r="G18" s="178">
        <f t="shared" si="0"/>
        <v>0</v>
      </c>
      <c r="H18" s="164"/>
      <c r="I18" s="163">
        <f t="shared" si="1"/>
        <v>0</v>
      </c>
      <c r="J18" s="164"/>
      <c r="K18" s="163">
        <f t="shared" si="2"/>
        <v>0</v>
      </c>
      <c r="L18" s="163">
        <v>21</v>
      </c>
      <c r="M18" s="163">
        <f t="shared" si="3"/>
        <v>0</v>
      </c>
      <c r="N18" s="162">
        <v>0</v>
      </c>
      <c r="O18" s="162">
        <f t="shared" si="4"/>
        <v>0</v>
      </c>
      <c r="P18" s="162">
        <v>0</v>
      </c>
      <c r="Q18" s="162">
        <f t="shared" si="5"/>
        <v>0</v>
      </c>
      <c r="R18" s="163"/>
      <c r="S18" s="163" t="s">
        <v>125</v>
      </c>
      <c r="T18" s="163" t="s">
        <v>125</v>
      </c>
      <c r="U18" s="163">
        <v>1.55</v>
      </c>
      <c r="V18" s="163">
        <f t="shared" si="6"/>
        <v>116.25</v>
      </c>
      <c r="W18" s="163"/>
      <c r="X18" s="163" t="s">
        <v>168</v>
      </c>
      <c r="Y18" s="153"/>
      <c r="Z18" s="153"/>
      <c r="AA18" s="153"/>
      <c r="AB18" s="153"/>
      <c r="AC18" s="153"/>
      <c r="AD18" s="153"/>
      <c r="AE18" s="153"/>
      <c r="AF18" s="153"/>
      <c r="AG18" s="153" t="s">
        <v>169</v>
      </c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</row>
    <row r="19" spans="1:60" outlineLevel="1" x14ac:dyDescent="0.2">
      <c r="A19" s="160"/>
      <c r="B19" s="161"/>
      <c r="C19" s="194" t="s">
        <v>190</v>
      </c>
      <c r="D19" s="192"/>
      <c r="E19" s="193">
        <v>75</v>
      </c>
      <c r="F19" s="163"/>
      <c r="G19" s="163"/>
      <c r="H19" s="163"/>
      <c r="I19" s="163"/>
      <c r="J19" s="163"/>
      <c r="K19" s="163"/>
      <c r="L19" s="163"/>
      <c r="M19" s="163"/>
      <c r="N19" s="162"/>
      <c r="O19" s="162"/>
      <c r="P19" s="162"/>
      <c r="Q19" s="162"/>
      <c r="R19" s="163"/>
      <c r="S19" s="163"/>
      <c r="T19" s="163"/>
      <c r="U19" s="163"/>
      <c r="V19" s="163"/>
      <c r="W19" s="163"/>
      <c r="X19" s="163"/>
      <c r="Y19" s="153"/>
      <c r="Z19" s="153"/>
      <c r="AA19" s="153"/>
      <c r="AB19" s="153"/>
      <c r="AC19" s="153"/>
      <c r="AD19" s="153"/>
      <c r="AE19" s="153"/>
      <c r="AF19" s="153"/>
      <c r="AG19" s="153" t="s">
        <v>171</v>
      </c>
      <c r="AH19" s="153">
        <v>0</v>
      </c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</row>
    <row r="20" spans="1:60" ht="22.5" outlineLevel="1" x14ac:dyDescent="0.2">
      <c r="A20" s="179">
        <v>9</v>
      </c>
      <c r="B20" s="180" t="s">
        <v>191</v>
      </c>
      <c r="C20" s="187" t="s">
        <v>192</v>
      </c>
      <c r="D20" s="181" t="s">
        <v>189</v>
      </c>
      <c r="E20" s="182">
        <v>0.5</v>
      </c>
      <c r="F20" s="183"/>
      <c r="G20" s="184">
        <f>ROUND(E20*F20,2)</f>
        <v>0</v>
      </c>
      <c r="H20" s="164"/>
      <c r="I20" s="163">
        <f>ROUND(E20*H20,2)</f>
        <v>0</v>
      </c>
      <c r="J20" s="164"/>
      <c r="K20" s="163">
        <f>ROUND(E20*J20,2)</f>
        <v>0</v>
      </c>
      <c r="L20" s="163">
        <v>21</v>
      </c>
      <c r="M20" s="163">
        <f>G20*(1+L20/100)</f>
        <v>0</v>
      </c>
      <c r="N20" s="162">
        <v>0</v>
      </c>
      <c r="O20" s="162">
        <f>ROUND(E20*N20,2)</f>
        <v>0</v>
      </c>
      <c r="P20" s="162">
        <v>0</v>
      </c>
      <c r="Q20" s="162">
        <f>ROUND(E20*P20,2)</f>
        <v>0</v>
      </c>
      <c r="R20" s="163"/>
      <c r="S20" s="163" t="s">
        <v>125</v>
      </c>
      <c r="T20" s="163" t="s">
        <v>125</v>
      </c>
      <c r="U20" s="163">
        <v>16.54</v>
      </c>
      <c r="V20" s="163">
        <f>ROUND(E20*U20,2)</f>
        <v>8.27</v>
      </c>
      <c r="W20" s="163"/>
      <c r="X20" s="163" t="s">
        <v>168</v>
      </c>
      <c r="Y20" s="153"/>
      <c r="Z20" s="153"/>
      <c r="AA20" s="153"/>
      <c r="AB20" s="153"/>
      <c r="AC20" s="153"/>
      <c r="AD20" s="153"/>
      <c r="AE20" s="153"/>
      <c r="AF20" s="153"/>
      <c r="AG20" s="153" t="s">
        <v>169</v>
      </c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</row>
    <row r="21" spans="1:60" ht="22.5" outlineLevel="1" x14ac:dyDescent="0.2">
      <c r="A21" s="179">
        <v>10</v>
      </c>
      <c r="B21" s="180" t="s">
        <v>191</v>
      </c>
      <c r="C21" s="187" t="s">
        <v>193</v>
      </c>
      <c r="D21" s="181" t="s">
        <v>189</v>
      </c>
      <c r="E21" s="182">
        <v>1.5</v>
      </c>
      <c r="F21" s="183"/>
      <c r="G21" s="184">
        <f>ROUND(E21*F21,2)</f>
        <v>0</v>
      </c>
      <c r="H21" s="164"/>
      <c r="I21" s="163">
        <f>ROUND(E21*H21,2)</f>
        <v>0</v>
      </c>
      <c r="J21" s="164"/>
      <c r="K21" s="163">
        <f>ROUND(E21*J21,2)</f>
        <v>0</v>
      </c>
      <c r="L21" s="163">
        <v>21</v>
      </c>
      <c r="M21" s="163">
        <f>G21*(1+L21/100)</f>
        <v>0</v>
      </c>
      <c r="N21" s="162">
        <v>0</v>
      </c>
      <c r="O21" s="162">
        <f>ROUND(E21*N21,2)</f>
        <v>0</v>
      </c>
      <c r="P21" s="162">
        <v>0</v>
      </c>
      <c r="Q21" s="162">
        <f>ROUND(E21*P21,2)</f>
        <v>0</v>
      </c>
      <c r="R21" s="163"/>
      <c r="S21" s="163" t="s">
        <v>125</v>
      </c>
      <c r="T21" s="163" t="s">
        <v>125</v>
      </c>
      <c r="U21" s="163">
        <v>0.77</v>
      </c>
      <c r="V21" s="163">
        <f>ROUND(E21*U21,2)</f>
        <v>1.1599999999999999</v>
      </c>
      <c r="W21" s="163"/>
      <c r="X21" s="163" t="s">
        <v>168</v>
      </c>
      <c r="Y21" s="153"/>
      <c r="Z21" s="153"/>
      <c r="AA21" s="153"/>
      <c r="AB21" s="153"/>
      <c r="AC21" s="153"/>
      <c r="AD21" s="153"/>
      <c r="AE21" s="153"/>
      <c r="AF21" s="153"/>
      <c r="AG21" s="153" t="s">
        <v>169</v>
      </c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</row>
    <row r="22" spans="1:60" ht="22.5" outlineLevel="1" x14ac:dyDescent="0.2">
      <c r="A22" s="173">
        <v>11</v>
      </c>
      <c r="B22" s="174" t="s">
        <v>194</v>
      </c>
      <c r="C22" s="188" t="s">
        <v>195</v>
      </c>
      <c r="D22" s="175" t="s">
        <v>189</v>
      </c>
      <c r="E22" s="176">
        <v>93.307500000000005</v>
      </c>
      <c r="F22" s="177"/>
      <c r="G22" s="178">
        <f>ROUND(E22*F22,2)</f>
        <v>0</v>
      </c>
      <c r="H22" s="164"/>
      <c r="I22" s="163">
        <f>ROUND(E22*H22,2)</f>
        <v>0</v>
      </c>
      <c r="J22" s="164"/>
      <c r="K22" s="163">
        <f>ROUND(E22*J22,2)</f>
        <v>0</v>
      </c>
      <c r="L22" s="163">
        <v>21</v>
      </c>
      <c r="M22" s="163">
        <f>G22*(1+L22/100)</f>
        <v>0</v>
      </c>
      <c r="N22" s="162">
        <v>0</v>
      </c>
      <c r="O22" s="162">
        <f>ROUND(E22*N22,2)</f>
        <v>0</v>
      </c>
      <c r="P22" s="162">
        <v>0</v>
      </c>
      <c r="Q22" s="162">
        <f>ROUND(E22*P22,2)</f>
        <v>0</v>
      </c>
      <c r="R22" s="163"/>
      <c r="S22" s="163" t="s">
        <v>125</v>
      </c>
      <c r="T22" s="163" t="s">
        <v>125</v>
      </c>
      <c r="U22" s="163">
        <v>0.3</v>
      </c>
      <c r="V22" s="163">
        <f>ROUND(E22*U22,2)</f>
        <v>27.99</v>
      </c>
      <c r="W22" s="163"/>
      <c r="X22" s="163" t="s">
        <v>168</v>
      </c>
      <c r="Y22" s="153"/>
      <c r="Z22" s="153"/>
      <c r="AA22" s="153"/>
      <c r="AB22" s="153"/>
      <c r="AC22" s="153"/>
      <c r="AD22" s="153"/>
      <c r="AE22" s="153"/>
      <c r="AF22" s="153"/>
      <c r="AG22" s="153" t="s">
        <v>169</v>
      </c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</row>
    <row r="23" spans="1:60" outlineLevel="1" x14ac:dyDescent="0.2">
      <c r="A23" s="160"/>
      <c r="B23" s="161"/>
      <c r="C23" s="194" t="s">
        <v>196</v>
      </c>
      <c r="D23" s="192"/>
      <c r="E23" s="193">
        <v>143</v>
      </c>
      <c r="F23" s="163"/>
      <c r="G23" s="163"/>
      <c r="H23" s="163"/>
      <c r="I23" s="163"/>
      <c r="J23" s="163"/>
      <c r="K23" s="163"/>
      <c r="L23" s="163"/>
      <c r="M23" s="163"/>
      <c r="N23" s="162"/>
      <c r="O23" s="162"/>
      <c r="P23" s="162"/>
      <c r="Q23" s="162"/>
      <c r="R23" s="163"/>
      <c r="S23" s="163"/>
      <c r="T23" s="163"/>
      <c r="U23" s="163"/>
      <c r="V23" s="163"/>
      <c r="W23" s="163"/>
      <c r="X23" s="163"/>
      <c r="Y23" s="153"/>
      <c r="Z23" s="153"/>
      <c r="AA23" s="153"/>
      <c r="AB23" s="153"/>
      <c r="AC23" s="153"/>
      <c r="AD23" s="153"/>
      <c r="AE23" s="153"/>
      <c r="AF23" s="153"/>
      <c r="AG23" s="153" t="s">
        <v>171</v>
      </c>
      <c r="AH23" s="153">
        <v>0</v>
      </c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</row>
    <row r="24" spans="1:60" outlineLevel="1" x14ac:dyDescent="0.2">
      <c r="A24" s="160"/>
      <c r="B24" s="161"/>
      <c r="C24" s="194" t="s">
        <v>197</v>
      </c>
      <c r="D24" s="192"/>
      <c r="E24" s="193">
        <v>-32.174999999999997</v>
      </c>
      <c r="F24" s="163"/>
      <c r="G24" s="163"/>
      <c r="H24" s="163"/>
      <c r="I24" s="163"/>
      <c r="J24" s="163"/>
      <c r="K24" s="163"/>
      <c r="L24" s="163"/>
      <c r="M24" s="163"/>
      <c r="N24" s="162"/>
      <c r="O24" s="162"/>
      <c r="P24" s="162"/>
      <c r="Q24" s="162"/>
      <c r="R24" s="163"/>
      <c r="S24" s="163"/>
      <c r="T24" s="163"/>
      <c r="U24" s="163"/>
      <c r="V24" s="163"/>
      <c r="W24" s="163"/>
      <c r="X24" s="163"/>
      <c r="Y24" s="153"/>
      <c r="Z24" s="153"/>
      <c r="AA24" s="153"/>
      <c r="AB24" s="153"/>
      <c r="AC24" s="153"/>
      <c r="AD24" s="153"/>
      <c r="AE24" s="153"/>
      <c r="AF24" s="153"/>
      <c r="AG24" s="153" t="s">
        <v>171</v>
      </c>
      <c r="AH24" s="153">
        <v>0</v>
      </c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</row>
    <row r="25" spans="1:60" ht="22.5" outlineLevel="1" x14ac:dyDescent="0.2">
      <c r="A25" s="160"/>
      <c r="B25" s="161"/>
      <c r="C25" s="194" t="s">
        <v>198</v>
      </c>
      <c r="D25" s="192"/>
      <c r="E25" s="193">
        <v>-17.517499999999998</v>
      </c>
      <c r="F25" s="163"/>
      <c r="G25" s="163"/>
      <c r="H25" s="163"/>
      <c r="I25" s="163"/>
      <c r="J25" s="163"/>
      <c r="K25" s="163"/>
      <c r="L25" s="163"/>
      <c r="M25" s="163"/>
      <c r="N25" s="162"/>
      <c r="O25" s="162"/>
      <c r="P25" s="162"/>
      <c r="Q25" s="162"/>
      <c r="R25" s="163"/>
      <c r="S25" s="163"/>
      <c r="T25" s="163"/>
      <c r="U25" s="163"/>
      <c r="V25" s="163"/>
      <c r="W25" s="163"/>
      <c r="X25" s="163"/>
      <c r="Y25" s="153"/>
      <c r="Z25" s="153"/>
      <c r="AA25" s="153"/>
      <c r="AB25" s="153"/>
      <c r="AC25" s="153"/>
      <c r="AD25" s="153"/>
      <c r="AE25" s="153"/>
      <c r="AF25" s="153"/>
      <c r="AG25" s="153" t="s">
        <v>171</v>
      </c>
      <c r="AH25" s="153">
        <v>0</v>
      </c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</row>
    <row r="26" spans="1:60" outlineLevel="1" x14ac:dyDescent="0.2">
      <c r="A26" s="179">
        <v>12</v>
      </c>
      <c r="B26" s="180" t="s">
        <v>199</v>
      </c>
      <c r="C26" s="187" t="s">
        <v>200</v>
      </c>
      <c r="D26" s="181" t="s">
        <v>189</v>
      </c>
      <c r="E26" s="182">
        <v>93.307500000000005</v>
      </c>
      <c r="F26" s="183"/>
      <c r="G26" s="184">
        <f t="shared" ref="G26:G31" si="7">ROUND(E26*F26,2)</f>
        <v>0</v>
      </c>
      <c r="H26" s="164"/>
      <c r="I26" s="163">
        <f t="shared" ref="I26:I31" si="8">ROUND(E26*H26,2)</f>
        <v>0</v>
      </c>
      <c r="J26" s="164"/>
      <c r="K26" s="163">
        <f t="shared" ref="K26:K31" si="9">ROUND(E26*J26,2)</f>
        <v>0</v>
      </c>
      <c r="L26" s="163">
        <v>21</v>
      </c>
      <c r="M26" s="163">
        <f t="shared" ref="M26:M31" si="10">G26*(1+L26/100)</f>
        <v>0</v>
      </c>
      <c r="N26" s="162">
        <v>0</v>
      </c>
      <c r="O26" s="162">
        <f t="shared" ref="O26:O31" si="11">ROUND(E26*N26,2)</f>
        <v>0</v>
      </c>
      <c r="P26" s="162">
        <v>0</v>
      </c>
      <c r="Q26" s="162">
        <f t="shared" ref="Q26:Q31" si="12">ROUND(E26*P26,2)</f>
        <v>0</v>
      </c>
      <c r="R26" s="163"/>
      <c r="S26" s="163" t="s">
        <v>125</v>
      </c>
      <c r="T26" s="163" t="s">
        <v>125</v>
      </c>
      <c r="U26" s="163">
        <v>0.15</v>
      </c>
      <c r="V26" s="163">
        <f t="shared" ref="V26:V31" si="13">ROUND(E26*U26,2)</f>
        <v>14</v>
      </c>
      <c r="W26" s="163"/>
      <c r="X26" s="163" t="s">
        <v>168</v>
      </c>
      <c r="Y26" s="153"/>
      <c r="Z26" s="153"/>
      <c r="AA26" s="153"/>
      <c r="AB26" s="153"/>
      <c r="AC26" s="153"/>
      <c r="AD26" s="153"/>
      <c r="AE26" s="153"/>
      <c r="AF26" s="153"/>
      <c r="AG26" s="153" t="s">
        <v>169</v>
      </c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</row>
    <row r="27" spans="1:60" outlineLevel="1" x14ac:dyDescent="0.2">
      <c r="A27" s="179">
        <v>13</v>
      </c>
      <c r="B27" s="180" t="s">
        <v>201</v>
      </c>
      <c r="C27" s="187" t="s">
        <v>202</v>
      </c>
      <c r="D27" s="181" t="s">
        <v>189</v>
      </c>
      <c r="E27" s="182">
        <v>17.517499999999998</v>
      </c>
      <c r="F27" s="183"/>
      <c r="G27" s="184">
        <f t="shared" si="7"/>
        <v>0</v>
      </c>
      <c r="H27" s="164"/>
      <c r="I27" s="163">
        <f t="shared" si="8"/>
        <v>0</v>
      </c>
      <c r="J27" s="164"/>
      <c r="K27" s="163">
        <f t="shared" si="9"/>
        <v>0</v>
      </c>
      <c r="L27" s="163">
        <v>21</v>
      </c>
      <c r="M27" s="163">
        <f t="shared" si="10"/>
        <v>0</v>
      </c>
      <c r="N27" s="162">
        <v>0</v>
      </c>
      <c r="O27" s="162">
        <f t="shared" si="11"/>
        <v>0</v>
      </c>
      <c r="P27" s="162">
        <v>0</v>
      </c>
      <c r="Q27" s="162">
        <f t="shared" si="12"/>
        <v>0</v>
      </c>
      <c r="R27" s="163"/>
      <c r="S27" s="163" t="s">
        <v>125</v>
      </c>
      <c r="T27" s="163" t="s">
        <v>125</v>
      </c>
      <c r="U27" s="163">
        <v>0.53</v>
      </c>
      <c r="V27" s="163">
        <f t="shared" si="13"/>
        <v>9.2799999999999994</v>
      </c>
      <c r="W27" s="163"/>
      <c r="X27" s="163" t="s">
        <v>168</v>
      </c>
      <c r="Y27" s="153"/>
      <c r="Z27" s="153"/>
      <c r="AA27" s="153"/>
      <c r="AB27" s="153"/>
      <c r="AC27" s="153"/>
      <c r="AD27" s="153"/>
      <c r="AE27" s="153"/>
      <c r="AF27" s="153"/>
      <c r="AG27" s="153" t="s">
        <v>169</v>
      </c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</row>
    <row r="28" spans="1:60" outlineLevel="1" x14ac:dyDescent="0.2">
      <c r="A28" s="179">
        <v>14</v>
      </c>
      <c r="B28" s="180" t="s">
        <v>203</v>
      </c>
      <c r="C28" s="187" t="s">
        <v>204</v>
      </c>
      <c r="D28" s="181" t="s">
        <v>189</v>
      </c>
      <c r="E28" s="182">
        <v>17.517499999999998</v>
      </c>
      <c r="F28" s="183"/>
      <c r="G28" s="184">
        <f t="shared" si="7"/>
        <v>0</v>
      </c>
      <c r="H28" s="164"/>
      <c r="I28" s="163">
        <f t="shared" si="8"/>
        <v>0</v>
      </c>
      <c r="J28" s="164"/>
      <c r="K28" s="163">
        <f t="shared" si="9"/>
        <v>0</v>
      </c>
      <c r="L28" s="163">
        <v>21</v>
      </c>
      <c r="M28" s="163">
        <f t="shared" si="10"/>
        <v>0</v>
      </c>
      <c r="N28" s="162">
        <v>0</v>
      </c>
      <c r="O28" s="162">
        <f t="shared" si="11"/>
        <v>0</v>
      </c>
      <c r="P28" s="162">
        <v>0</v>
      </c>
      <c r="Q28" s="162">
        <f t="shared" si="12"/>
        <v>0</v>
      </c>
      <c r="R28" s="163"/>
      <c r="S28" s="163" t="s">
        <v>125</v>
      </c>
      <c r="T28" s="163" t="s">
        <v>125</v>
      </c>
      <c r="U28" s="163">
        <v>7.52</v>
      </c>
      <c r="V28" s="163">
        <f t="shared" si="13"/>
        <v>131.72999999999999</v>
      </c>
      <c r="W28" s="163"/>
      <c r="X28" s="163" t="s">
        <v>168</v>
      </c>
      <c r="Y28" s="153"/>
      <c r="Z28" s="153"/>
      <c r="AA28" s="153"/>
      <c r="AB28" s="153"/>
      <c r="AC28" s="153"/>
      <c r="AD28" s="153"/>
      <c r="AE28" s="153"/>
      <c r="AF28" s="153"/>
      <c r="AG28" s="153" t="s">
        <v>169</v>
      </c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</row>
    <row r="29" spans="1:60" outlineLevel="1" x14ac:dyDescent="0.2">
      <c r="A29" s="179">
        <v>15</v>
      </c>
      <c r="B29" s="180" t="s">
        <v>205</v>
      </c>
      <c r="C29" s="187" t="s">
        <v>206</v>
      </c>
      <c r="D29" s="181" t="s">
        <v>207</v>
      </c>
      <c r="E29" s="182">
        <v>22</v>
      </c>
      <c r="F29" s="183"/>
      <c r="G29" s="184">
        <f t="shared" si="7"/>
        <v>0</v>
      </c>
      <c r="H29" s="164"/>
      <c r="I29" s="163">
        <f t="shared" si="8"/>
        <v>0</v>
      </c>
      <c r="J29" s="164"/>
      <c r="K29" s="163">
        <f t="shared" si="9"/>
        <v>0</v>
      </c>
      <c r="L29" s="163">
        <v>21</v>
      </c>
      <c r="M29" s="163">
        <f t="shared" si="10"/>
        <v>0</v>
      </c>
      <c r="N29" s="162">
        <v>0</v>
      </c>
      <c r="O29" s="162">
        <f t="shared" si="11"/>
        <v>0</v>
      </c>
      <c r="P29" s="162">
        <v>0</v>
      </c>
      <c r="Q29" s="162">
        <f t="shared" si="12"/>
        <v>0</v>
      </c>
      <c r="R29" s="163"/>
      <c r="S29" s="163" t="s">
        <v>125</v>
      </c>
      <c r="T29" s="163" t="s">
        <v>125</v>
      </c>
      <c r="U29" s="163">
        <v>1.3242</v>
      </c>
      <c r="V29" s="163">
        <f t="shared" si="13"/>
        <v>29.13</v>
      </c>
      <c r="W29" s="163"/>
      <c r="X29" s="163" t="s">
        <v>168</v>
      </c>
      <c r="Y29" s="153"/>
      <c r="Z29" s="153"/>
      <c r="AA29" s="153"/>
      <c r="AB29" s="153"/>
      <c r="AC29" s="153"/>
      <c r="AD29" s="153"/>
      <c r="AE29" s="153"/>
      <c r="AF29" s="153"/>
      <c r="AG29" s="153" t="s">
        <v>169</v>
      </c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</row>
    <row r="30" spans="1:60" outlineLevel="1" x14ac:dyDescent="0.2">
      <c r="A30" s="179">
        <v>16</v>
      </c>
      <c r="B30" s="180" t="s">
        <v>208</v>
      </c>
      <c r="C30" s="187" t="s">
        <v>209</v>
      </c>
      <c r="D30" s="181" t="s">
        <v>207</v>
      </c>
      <c r="E30" s="182">
        <v>22</v>
      </c>
      <c r="F30" s="183"/>
      <c r="G30" s="184">
        <f t="shared" si="7"/>
        <v>0</v>
      </c>
      <c r="H30" s="164"/>
      <c r="I30" s="163">
        <f t="shared" si="8"/>
        <v>0</v>
      </c>
      <c r="J30" s="164"/>
      <c r="K30" s="163">
        <f t="shared" si="9"/>
        <v>0</v>
      </c>
      <c r="L30" s="163">
        <v>21</v>
      </c>
      <c r="M30" s="163">
        <f t="shared" si="10"/>
        <v>0</v>
      </c>
      <c r="N30" s="162">
        <v>0</v>
      </c>
      <c r="O30" s="162">
        <f t="shared" si="11"/>
        <v>0</v>
      </c>
      <c r="P30" s="162">
        <v>0</v>
      </c>
      <c r="Q30" s="162">
        <f t="shared" si="12"/>
        <v>0</v>
      </c>
      <c r="R30" s="163"/>
      <c r="S30" s="163" t="s">
        <v>125</v>
      </c>
      <c r="T30" s="163" t="s">
        <v>125</v>
      </c>
      <c r="U30" s="163">
        <v>1.31</v>
      </c>
      <c r="V30" s="163">
        <f t="shared" si="13"/>
        <v>28.82</v>
      </c>
      <c r="W30" s="163"/>
      <c r="X30" s="163" t="s">
        <v>168</v>
      </c>
      <c r="Y30" s="153"/>
      <c r="Z30" s="153"/>
      <c r="AA30" s="153"/>
      <c r="AB30" s="153"/>
      <c r="AC30" s="153"/>
      <c r="AD30" s="153"/>
      <c r="AE30" s="153"/>
      <c r="AF30" s="153"/>
      <c r="AG30" s="153" t="s">
        <v>169</v>
      </c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</row>
    <row r="31" spans="1:60" outlineLevel="1" x14ac:dyDescent="0.2">
      <c r="A31" s="173">
        <v>17</v>
      </c>
      <c r="B31" s="174" t="s">
        <v>210</v>
      </c>
      <c r="C31" s="188" t="s">
        <v>211</v>
      </c>
      <c r="D31" s="175" t="s">
        <v>189</v>
      </c>
      <c r="E31" s="176">
        <v>46.653750000000002</v>
      </c>
      <c r="F31" s="177"/>
      <c r="G31" s="178">
        <f t="shared" si="7"/>
        <v>0</v>
      </c>
      <c r="H31" s="164"/>
      <c r="I31" s="163">
        <f t="shared" si="8"/>
        <v>0</v>
      </c>
      <c r="J31" s="164"/>
      <c r="K31" s="163">
        <f t="shared" si="9"/>
        <v>0</v>
      </c>
      <c r="L31" s="163">
        <v>21</v>
      </c>
      <c r="M31" s="163">
        <f t="shared" si="10"/>
        <v>0</v>
      </c>
      <c r="N31" s="162">
        <v>0</v>
      </c>
      <c r="O31" s="162">
        <f t="shared" si="11"/>
        <v>0</v>
      </c>
      <c r="P31" s="162">
        <v>0</v>
      </c>
      <c r="Q31" s="162">
        <f t="shared" si="12"/>
        <v>0</v>
      </c>
      <c r="R31" s="163"/>
      <c r="S31" s="163" t="s">
        <v>125</v>
      </c>
      <c r="T31" s="163" t="s">
        <v>125</v>
      </c>
      <c r="U31" s="163">
        <v>0.35</v>
      </c>
      <c r="V31" s="163">
        <f t="shared" si="13"/>
        <v>16.329999999999998</v>
      </c>
      <c r="W31" s="163"/>
      <c r="X31" s="163" t="s">
        <v>168</v>
      </c>
      <c r="Y31" s="153"/>
      <c r="Z31" s="153"/>
      <c r="AA31" s="153"/>
      <c r="AB31" s="153"/>
      <c r="AC31" s="153"/>
      <c r="AD31" s="153"/>
      <c r="AE31" s="153"/>
      <c r="AF31" s="153"/>
      <c r="AG31" s="153" t="s">
        <v>169</v>
      </c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</row>
    <row r="32" spans="1:60" outlineLevel="1" x14ac:dyDescent="0.2">
      <c r="A32" s="160"/>
      <c r="B32" s="161"/>
      <c r="C32" s="194" t="s">
        <v>212</v>
      </c>
      <c r="D32" s="192"/>
      <c r="E32" s="193">
        <v>46.653750000000002</v>
      </c>
      <c r="F32" s="163"/>
      <c r="G32" s="163"/>
      <c r="H32" s="163"/>
      <c r="I32" s="163"/>
      <c r="J32" s="163"/>
      <c r="K32" s="163"/>
      <c r="L32" s="163"/>
      <c r="M32" s="163"/>
      <c r="N32" s="162"/>
      <c r="O32" s="162"/>
      <c r="P32" s="162"/>
      <c r="Q32" s="162"/>
      <c r="R32" s="163"/>
      <c r="S32" s="163"/>
      <c r="T32" s="163"/>
      <c r="U32" s="163"/>
      <c r="V32" s="163"/>
      <c r="W32" s="163"/>
      <c r="X32" s="163"/>
      <c r="Y32" s="153"/>
      <c r="Z32" s="153"/>
      <c r="AA32" s="153"/>
      <c r="AB32" s="153"/>
      <c r="AC32" s="153"/>
      <c r="AD32" s="153"/>
      <c r="AE32" s="153"/>
      <c r="AF32" s="153"/>
      <c r="AG32" s="153" t="s">
        <v>171</v>
      </c>
      <c r="AH32" s="153">
        <v>0</v>
      </c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</row>
    <row r="33" spans="1:60" outlineLevel="1" x14ac:dyDescent="0.2">
      <c r="A33" s="173">
        <v>18</v>
      </c>
      <c r="B33" s="174" t="s">
        <v>213</v>
      </c>
      <c r="C33" s="188" t="s">
        <v>214</v>
      </c>
      <c r="D33" s="175" t="s">
        <v>189</v>
      </c>
      <c r="E33" s="176">
        <v>8.7587499999999991</v>
      </c>
      <c r="F33" s="177"/>
      <c r="G33" s="178">
        <f>ROUND(E33*F33,2)</f>
        <v>0</v>
      </c>
      <c r="H33" s="164"/>
      <c r="I33" s="163">
        <f>ROUND(E33*H33,2)</f>
        <v>0</v>
      </c>
      <c r="J33" s="164"/>
      <c r="K33" s="163">
        <f>ROUND(E33*J33,2)</f>
        <v>0</v>
      </c>
      <c r="L33" s="163">
        <v>21</v>
      </c>
      <c r="M33" s="163">
        <f>G33*(1+L33/100)</f>
        <v>0</v>
      </c>
      <c r="N33" s="162">
        <v>0</v>
      </c>
      <c r="O33" s="162">
        <f>ROUND(E33*N33,2)</f>
        <v>0</v>
      </c>
      <c r="P33" s="162">
        <v>0</v>
      </c>
      <c r="Q33" s="162">
        <f>ROUND(E33*P33,2)</f>
        <v>0</v>
      </c>
      <c r="R33" s="163"/>
      <c r="S33" s="163" t="s">
        <v>125</v>
      </c>
      <c r="T33" s="163" t="s">
        <v>125</v>
      </c>
      <c r="U33" s="163">
        <v>0.48</v>
      </c>
      <c r="V33" s="163">
        <f>ROUND(E33*U33,2)</f>
        <v>4.2</v>
      </c>
      <c r="W33" s="163"/>
      <c r="X33" s="163" t="s">
        <v>168</v>
      </c>
      <c r="Y33" s="153"/>
      <c r="Z33" s="153"/>
      <c r="AA33" s="153"/>
      <c r="AB33" s="153"/>
      <c r="AC33" s="153"/>
      <c r="AD33" s="153"/>
      <c r="AE33" s="153"/>
      <c r="AF33" s="153"/>
      <c r="AG33" s="153" t="s">
        <v>169</v>
      </c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</row>
    <row r="34" spans="1:60" outlineLevel="1" x14ac:dyDescent="0.2">
      <c r="A34" s="160"/>
      <c r="B34" s="161"/>
      <c r="C34" s="194" t="s">
        <v>215</v>
      </c>
      <c r="D34" s="192"/>
      <c r="E34" s="193">
        <v>8.7587499999999991</v>
      </c>
      <c r="F34" s="163"/>
      <c r="G34" s="163"/>
      <c r="H34" s="163"/>
      <c r="I34" s="163"/>
      <c r="J34" s="163"/>
      <c r="K34" s="163"/>
      <c r="L34" s="163"/>
      <c r="M34" s="163"/>
      <c r="N34" s="162"/>
      <c r="O34" s="162"/>
      <c r="P34" s="162"/>
      <c r="Q34" s="162"/>
      <c r="R34" s="163"/>
      <c r="S34" s="163"/>
      <c r="T34" s="163"/>
      <c r="U34" s="163"/>
      <c r="V34" s="163"/>
      <c r="W34" s="163"/>
      <c r="X34" s="163"/>
      <c r="Y34" s="153"/>
      <c r="Z34" s="153"/>
      <c r="AA34" s="153"/>
      <c r="AB34" s="153"/>
      <c r="AC34" s="153"/>
      <c r="AD34" s="153"/>
      <c r="AE34" s="153"/>
      <c r="AF34" s="153"/>
      <c r="AG34" s="153" t="s">
        <v>171</v>
      </c>
      <c r="AH34" s="153">
        <v>0</v>
      </c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</row>
    <row r="35" spans="1:60" outlineLevel="1" x14ac:dyDescent="0.2">
      <c r="A35" s="173">
        <v>19</v>
      </c>
      <c r="B35" s="174" t="s">
        <v>216</v>
      </c>
      <c r="C35" s="188" t="s">
        <v>217</v>
      </c>
      <c r="D35" s="175" t="s">
        <v>189</v>
      </c>
      <c r="E35" s="176">
        <v>42.9</v>
      </c>
      <c r="F35" s="177"/>
      <c r="G35" s="178">
        <f>ROUND(E35*F35,2)</f>
        <v>0</v>
      </c>
      <c r="H35" s="164"/>
      <c r="I35" s="163">
        <f>ROUND(E35*H35,2)</f>
        <v>0</v>
      </c>
      <c r="J35" s="164"/>
      <c r="K35" s="163">
        <f>ROUND(E35*J35,2)</f>
        <v>0</v>
      </c>
      <c r="L35" s="163">
        <v>21</v>
      </c>
      <c r="M35" s="163">
        <f>G35*(1+L35/100)</f>
        <v>0</v>
      </c>
      <c r="N35" s="162">
        <v>0</v>
      </c>
      <c r="O35" s="162">
        <f>ROUND(E35*N35,2)</f>
        <v>0</v>
      </c>
      <c r="P35" s="162">
        <v>0</v>
      </c>
      <c r="Q35" s="162">
        <f>ROUND(E35*P35,2)</f>
        <v>0</v>
      </c>
      <c r="R35" s="163"/>
      <c r="S35" s="163" t="s">
        <v>125</v>
      </c>
      <c r="T35" s="163" t="s">
        <v>125</v>
      </c>
      <c r="U35" s="163">
        <v>0.01</v>
      </c>
      <c r="V35" s="163">
        <f>ROUND(E35*U35,2)</f>
        <v>0.43</v>
      </c>
      <c r="W35" s="163"/>
      <c r="X35" s="163" t="s">
        <v>168</v>
      </c>
      <c r="Y35" s="153"/>
      <c r="Z35" s="153"/>
      <c r="AA35" s="153"/>
      <c r="AB35" s="153"/>
      <c r="AC35" s="153"/>
      <c r="AD35" s="153"/>
      <c r="AE35" s="153"/>
      <c r="AF35" s="153"/>
      <c r="AG35" s="153" t="s">
        <v>169</v>
      </c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</row>
    <row r="36" spans="1:60" outlineLevel="1" x14ac:dyDescent="0.2">
      <c r="A36" s="160"/>
      <c r="B36" s="161"/>
      <c r="C36" s="194" t="s">
        <v>218</v>
      </c>
      <c r="D36" s="192"/>
      <c r="E36" s="193">
        <v>42.9</v>
      </c>
      <c r="F36" s="163"/>
      <c r="G36" s="163"/>
      <c r="H36" s="163"/>
      <c r="I36" s="163"/>
      <c r="J36" s="163"/>
      <c r="K36" s="163"/>
      <c r="L36" s="163"/>
      <c r="M36" s="163"/>
      <c r="N36" s="162"/>
      <c r="O36" s="162"/>
      <c r="P36" s="162"/>
      <c r="Q36" s="162"/>
      <c r="R36" s="163"/>
      <c r="S36" s="163"/>
      <c r="T36" s="163"/>
      <c r="U36" s="163"/>
      <c r="V36" s="163"/>
      <c r="W36" s="163"/>
      <c r="X36" s="163"/>
      <c r="Y36" s="153"/>
      <c r="Z36" s="153"/>
      <c r="AA36" s="153"/>
      <c r="AB36" s="153"/>
      <c r="AC36" s="153"/>
      <c r="AD36" s="153"/>
      <c r="AE36" s="153"/>
      <c r="AF36" s="153"/>
      <c r="AG36" s="153" t="s">
        <v>171</v>
      </c>
      <c r="AH36" s="153">
        <v>0</v>
      </c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</row>
    <row r="37" spans="1:60" outlineLevel="1" x14ac:dyDescent="0.2">
      <c r="A37" s="173">
        <v>20</v>
      </c>
      <c r="B37" s="174" t="s">
        <v>219</v>
      </c>
      <c r="C37" s="188" t="s">
        <v>220</v>
      </c>
      <c r="D37" s="175" t="s">
        <v>189</v>
      </c>
      <c r="E37" s="176">
        <v>57.267499999999998</v>
      </c>
      <c r="F37" s="177"/>
      <c r="G37" s="178">
        <f>ROUND(E37*F37,2)</f>
        <v>0</v>
      </c>
      <c r="H37" s="164"/>
      <c r="I37" s="163">
        <f>ROUND(E37*H37,2)</f>
        <v>0</v>
      </c>
      <c r="J37" s="164"/>
      <c r="K37" s="163">
        <f>ROUND(E37*J37,2)</f>
        <v>0</v>
      </c>
      <c r="L37" s="163">
        <v>21</v>
      </c>
      <c r="M37" s="163">
        <f>G37*(1+L37/100)</f>
        <v>0</v>
      </c>
      <c r="N37" s="162">
        <v>0</v>
      </c>
      <c r="O37" s="162">
        <f>ROUND(E37*N37,2)</f>
        <v>0</v>
      </c>
      <c r="P37" s="162">
        <v>0</v>
      </c>
      <c r="Q37" s="162">
        <f>ROUND(E37*P37,2)</f>
        <v>0</v>
      </c>
      <c r="R37" s="163"/>
      <c r="S37" s="163" t="s">
        <v>125</v>
      </c>
      <c r="T37" s="163" t="s">
        <v>125</v>
      </c>
      <c r="U37" s="163">
        <v>0.2</v>
      </c>
      <c r="V37" s="163">
        <f>ROUND(E37*U37,2)</f>
        <v>11.45</v>
      </c>
      <c r="W37" s="163"/>
      <c r="X37" s="163" t="s">
        <v>168</v>
      </c>
      <c r="Y37" s="153"/>
      <c r="Z37" s="153"/>
      <c r="AA37" s="153"/>
      <c r="AB37" s="153"/>
      <c r="AC37" s="153"/>
      <c r="AD37" s="153"/>
      <c r="AE37" s="153"/>
      <c r="AF37" s="153"/>
      <c r="AG37" s="153" t="s">
        <v>169</v>
      </c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</row>
    <row r="38" spans="1:60" outlineLevel="1" x14ac:dyDescent="0.2">
      <c r="A38" s="160"/>
      <c r="B38" s="161"/>
      <c r="C38" s="194" t="s">
        <v>221</v>
      </c>
      <c r="D38" s="192"/>
      <c r="E38" s="193">
        <v>110.8925</v>
      </c>
      <c r="F38" s="163"/>
      <c r="G38" s="163"/>
      <c r="H38" s="163"/>
      <c r="I38" s="163"/>
      <c r="J38" s="163"/>
      <c r="K38" s="163"/>
      <c r="L38" s="163"/>
      <c r="M38" s="163"/>
      <c r="N38" s="162"/>
      <c r="O38" s="162"/>
      <c r="P38" s="162"/>
      <c r="Q38" s="162"/>
      <c r="R38" s="163"/>
      <c r="S38" s="163"/>
      <c r="T38" s="163"/>
      <c r="U38" s="163"/>
      <c r="V38" s="163"/>
      <c r="W38" s="163"/>
      <c r="X38" s="163"/>
      <c r="Y38" s="153"/>
      <c r="Z38" s="153"/>
      <c r="AA38" s="153"/>
      <c r="AB38" s="153"/>
      <c r="AC38" s="153"/>
      <c r="AD38" s="153"/>
      <c r="AE38" s="153"/>
      <c r="AF38" s="153"/>
      <c r="AG38" s="153" t="s">
        <v>171</v>
      </c>
      <c r="AH38" s="153">
        <v>0</v>
      </c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</row>
    <row r="39" spans="1:60" outlineLevel="1" x14ac:dyDescent="0.2">
      <c r="A39" s="160"/>
      <c r="B39" s="161"/>
      <c r="C39" s="194" t="s">
        <v>222</v>
      </c>
      <c r="D39" s="192"/>
      <c r="E39" s="193">
        <v>-53.625</v>
      </c>
      <c r="F39" s="163"/>
      <c r="G39" s="163"/>
      <c r="H39" s="163"/>
      <c r="I39" s="163"/>
      <c r="J39" s="163"/>
      <c r="K39" s="163"/>
      <c r="L39" s="163"/>
      <c r="M39" s="163"/>
      <c r="N39" s="162"/>
      <c r="O39" s="162"/>
      <c r="P39" s="162"/>
      <c r="Q39" s="162"/>
      <c r="R39" s="163"/>
      <c r="S39" s="163"/>
      <c r="T39" s="163"/>
      <c r="U39" s="163"/>
      <c r="V39" s="163"/>
      <c r="W39" s="163"/>
      <c r="X39" s="163"/>
      <c r="Y39" s="153"/>
      <c r="Z39" s="153"/>
      <c r="AA39" s="153"/>
      <c r="AB39" s="153"/>
      <c r="AC39" s="153"/>
      <c r="AD39" s="153"/>
      <c r="AE39" s="153"/>
      <c r="AF39" s="153"/>
      <c r="AG39" s="153" t="s">
        <v>171</v>
      </c>
      <c r="AH39" s="153">
        <v>0</v>
      </c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</row>
    <row r="40" spans="1:60" ht="22.5" outlineLevel="1" x14ac:dyDescent="0.2">
      <c r="A40" s="173">
        <v>21</v>
      </c>
      <c r="B40" s="174" t="s">
        <v>223</v>
      </c>
      <c r="C40" s="188" t="s">
        <v>224</v>
      </c>
      <c r="D40" s="175" t="s">
        <v>189</v>
      </c>
      <c r="E40" s="176">
        <v>38.307749999999999</v>
      </c>
      <c r="F40" s="177"/>
      <c r="G40" s="178">
        <f>ROUND(E40*F40,2)</f>
        <v>0</v>
      </c>
      <c r="H40" s="164"/>
      <c r="I40" s="163">
        <f>ROUND(E40*H40,2)</f>
        <v>0</v>
      </c>
      <c r="J40" s="164"/>
      <c r="K40" s="163">
        <f>ROUND(E40*J40,2)</f>
        <v>0</v>
      </c>
      <c r="L40" s="163">
        <v>21</v>
      </c>
      <c r="M40" s="163">
        <f>G40*(1+L40/100)</f>
        <v>0</v>
      </c>
      <c r="N40" s="162">
        <v>1.7</v>
      </c>
      <c r="O40" s="162">
        <f>ROUND(E40*N40,2)</f>
        <v>65.12</v>
      </c>
      <c r="P40" s="162">
        <v>0</v>
      </c>
      <c r="Q40" s="162">
        <f>ROUND(E40*P40,2)</f>
        <v>0</v>
      </c>
      <c r="R40" s="163"/>
      <c r="S40" s="163" t="s">
        <v>125</v>
      </c>
      <c r="T40" s="163" t="s">
        <v>125</v>
      </c>
      <c r="U40" s="163">
        <v>1.59</v>
      </c>
      <c r="V40" s="163">
        <f>ROUND(E40*U40,2)</f>
        <v>60.91</v>
      </c>
      <c r="W40" s="163"/>
      <c r="X40" s="163" t="s">
        <v>168</v>
      </c>
      <c r="Y40" s="153"/>
      <c r="Z40" s="153"/>
      <c r="AA40" s="153"/>
      <c r="AB40" s="153"/>
      <c r="AC40" s="153"/>
      <c r="AD40" s="153"/>
      <c r="AE40" s="153"/>
      <c r="AF40" s="153"/>
      <c r="AG40" s="153" t="s">
        <v>169</v>
      </c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</row>
    <row r="41" spans="1:60" outlineLevel="1" x14ac:dyDescent="0.2">
      <c r="A41" s="160"/>
      <c r="B41" s="161"/>
      <c r="C41" s="194" t="s">
        <v>225</v>
      </c>
      <c r="D41" s="192"/>
      <c r="E41" s="193">
        <v>38.307749999999999</v>
      </c>
      <c r="F41" s="163"/>
      <c r="G41" s="163"/>
      <c r="H41" s="163"/>
      <c r="I41" s="163"/>
      <c r="J41" s="163"/>
      <c r="K41" s="163"/>
      <c r="L41" s="163"/>
      <c r="M41" s="163"/>
      <c r="N41" s="162"/>
      <c r="O41" s="162"/>
      <c r="P41" s="162"/>
      <c r="Q41" s="162"/>
      <c r="R41" s="163"/>
      <c r="S41" s="163"/>
      <c r="T41" s="163"/>
      <c r="U41" s="163"/>
      <c r="V41" s="163"/>
      <c r="W41" s="163"/>
      <c r="X41" s="163"/>
      <c r="Y41" s="153"/>
      <c r="Z41" s="153"/>
      <c r="AA41" s="153"/>
      <c r="AB41" s="153"/>
      <c r="AC41" s="153"/>
      <c r="AD41" s="153"/>
      <c r="AE41" s="153"/>
      <c r="AF41" s="153"/>
      <c r="AG41" s="153" t="s">
        <v>171</v>
      </c>
      <c r="AH41" s="153">
        <v>0</v>
      </c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</row>
    <row r="42" spans="1:60" ht="22.5" outlineLevel="1" x14ac:dyDescent="0.2">
      <c r="A42" s="173">
        <v>22</v>
      </c>
      <c r="B42" s="174" t="s">
        <v>226</v>
      </c>
      <c r="C42" s="188" t="s">
        <v>227</v>
      </c>
      <c r="D42" s="175" t="s">
        <v>228</v>
      </c>
      <c r="E42" s="176">
        <v>110.825</v>
      </c>
      <c r="F42" s="177"/>
      <c r="G42" s="178">
        <f>ROUND(E42*F42,2)</f>
        <v>0</v>
      </c>
      <c r="H42" s="164"/>
      <c r="I42" s="163">
        <f>ROUND(E42*H42,2)</f>
        <v>0</v>
      </c>
      <c r="J42" s="164"/>
      <c r="K42" s="163">
        <f>ROUND(E42*J42,2)</f>
        <v>0</v>
      </c>
      <c r="L42" s="163">
        <v>21</v>
      </c>
      <c r="M42" s="163">
        <f>G42*(1+L42/100)</f>
        <v>0</v>
      </c>
      <c r="N42" s="162">
        <v>0</v>
      </c>
      <c r="O42" s="162">
        <f>ROUND(E42*N42,2)</f>
        <v>0</v>
      </c>
      <c r="P42" s="162">
        <v>0</v>
      </c>
      <c r="Q42" s="162">
        <f>ROUND(E42*P42,2)</f>
        <v>0</v>
      </c>
      <c r="R42" s="163"/>
      <c r="S42" s="163" t="s">
        <v>140</v>
      </c>
      <c r="T42" s="163" t="s">
        <v>126</v>
      </c>
      <c r="U42" s="163">
        <v>0</v>
      </c>
      <c r="V42" s="163">
        <f>ROUND(E42*U42,2)</f>
        <v>0</v>
      </c>
      <c r="W42" s="163"/>
      <c r="X42" s="163" t="s">
        <v>168</v>
      </c>
      <c r="Y42" s="153"/>
      <c r="Z42" s="153"/>
      <c r="AA42" s="153"/>
      <c r="AB42" s="153"/>
      <c r="AC42" s="153"/>
      <c r="AD42" s="153"/>
      <c r="AE42" s="153"/>
      <c r="AF42" s="153"/>
      <c r="AG42" s="153" t="s">
        <v>169</v>
      </c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</row>
    <row r="43" spans="1:60" outlineLevel="1" x14ac:dyDescent="0.2">
      <c r="A43" s="160"/>
      <c r="B43" s="161"/>
      <c r="C43" s="194" t="s">
        <v>229</v>
      </c>
      <c r="D43" s="192"/>
      <c r="E43" s="193">
        <v>93.307500000000005</v>
      </c>
      <c r="F43" s="163"/>
      <c r="G43" s="163"/>
      <c r="H43" s="163"/>
      <c r="I43" s="163"/>
      <c r="J43" s="163"/>
      <c r="K43" s="163"/>
      <c r="L43" s="163"/>
      <c r="M43" s="163"/>
      <c r="N43" s="162"/>
      <c r="O43" s="162"/>
      <c r="P43" s="162"/>
      <c r="Q43" s="162"/>
      <c r="R43" s="163"/>
      <c r="S43" s="163"/>
      <c r="T43" s="163"/>
      <c r="U43" s="163"/>
      <c r="V43" s="163"/>
      <c r="W43" s="163"/>
      <c r="X43" s="163"/>
      <c r="Y43" s="153"/>
      <c r="Z43" s="153"/>
      <c r="AA43" s="153"/>
      <c r="AB43" s="153"/>
      <c r="AC43" s="153"/>
      <c r="AD43" s="153"/>
      <c r="AE43" s="153"/>
      <c r="AF43" s="153"/>
      <c r="AG43" s="153" t="s">
        <v>171</v>
      </c>
      <c r="AH43" s="153">
        <v>0</v>
      </c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</row>
    <row r="44" spans="1:60" outlineLevel="1" x14ac:dyDescent="0.2">
      <c r="A44" s="160"/>
      <c r="B44" s="161"/>
      <c r="C44" s="194" t="s">
        <v>230</v>
      </c>
      <c r="D44" s="192"/>
      <c r="E44" s="193">
        <v>17.517499999999998</v>
      </c>
      <c r="F44" s="163"/>
      <c r="G44" s="163"/>
      <c r="H44" s="163"/>
      <c r="I44" s="163"/>
      <c r="J44" s="163"/>
      <c r="K44" s="163"/>
      <c r="L44" s="163"/>
      <c r="M44" s="163"/>
      <c r="N44" s="162"/>
      <c r="O44" s="162"/>
      <c r="P44" s="162"/>
      <c r="Q44" s="162"/>
      <c r="R44" s="163"/>
      <c r="S44" s="163"/>
      <c r="T44" s="163"/>
      <c r="U44" s="163"/>
      <c r="V44" s="163"/>
      <c r="W44" s="163"/>
      <c r="X44" s="163"/>
      <c r="Y44" s="153"/>
      <c r="Z44" s="153"/>
      <c r="AA44" s="153"/>
      <c r="AB44" s="153"/>
      <c r="AC44" s="153"/>
      <c r="AD44" s="153"/>
      <c r="AE44" s="153"/>
      <c r="AF44" s="153"/>
      <c r="AG44" s="153" t="s">
        <v>171</v>
      </c>
      <c r="AH44" s="153">
        <v>0</v>
      </c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</row>
    <row r="45" spans="1:60" outlineLevel="1" x14ac:dyDescent="0.2">
      <c r="A45" s="173">
        <v>23</v>
      </c>
      <c r="B45" s="174" t="s">
        <v>231</v>
      </c>
      <c r="C45" s="188" t="s">
        <v>232</v>
      </c>
      <c r="D45" s="175" t="s">
        <v>233</v>
      </c>
      <c r="E45" s="176">
        <v>114.535</v>
      </c>
      <c r="F45" s="177"/>
      <c r="G45" s="178">
        <f>ROUND(E45*F45,2)</f>
        <v>0</v>
      </c>
      <c r="H45" s="164"/>
      <c r="I45" s="163">
        <f>ROUND(E45*H45,2)</f>
        <v>0</v>
      </c>
      <c r="J45" s="164"/>
      <c r="K45" s="163">
        <f>ROUND(E45*J45,2)</f>
        <v>0</v>
      </c>
      <c r="L45" s="163">
        <v>21</v>
      </c>
      <c r="M45" s="163">
        <f>G45*(1+L45/100)</f>
        <v>0</v>
      </c>
      <c r="N45" s="162">
        <v>1</v>
      </c>
      <c r="O45" s="162">
        <f>ROUND(E45*N45,2)</f>
        <v>114.54</v>
      </c>
      <c r="P45" s="162">
        <v>0</v>
      </c>
      <c r="Q45" s="162">
        <f>ROUND(E45*P45,2)</f>
        <v>0</v>
      </c>
      <c r="R45" s="163" t="s">
        <v>234</v>
      </c>
      <c r="S45" s="163" t="s">
        <v>235</v>
      </c>
      <c r="T45" s="163" t="s">
        <v>235</v>
      </c>
      <c r="U45" s="163">
        <v>0</v>
      </c>
      <c r="V45" s="163">
        <f>ROUND(E45*U45,2)</f>
        <v>0</v>
      </c>
      <c r="W45" s="163"/>
      <c r="X45" s="163" t="s">
        <v>236</v>
      </c>
      <c r="Y45" s="153"/>
      <c r="Z45" s="153"/>
      <c r="AA45" s="153"/>
      <c r="AB45" s="153"/>
      <c r="AC45" s="153"/>
      <c r="AD45" s="153"/>
      <c r="AE45" s="153"/>
      <c r="AF45" s="153"/>
      <c r="AG45" s="153" t="s">
        <v>237</v>
      </c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</row>
    <row r="46" spans="1:60" outlineLevel="1" x14ac:dyDescent="0.2">
      <c r="A46" s="160"/>
      <c r="B46" s="161"/>
      <c r="C46" s="194" t="s">
        <v>238</v>
      </c>
      <c r="D46" s="192"/>
      <c r="E46" s="193">
        <v>114.535</v>
      </c>
      <c r="F46" s="163"/>
      <c r="G46" s="163"/>
      <c r="H46" s="163"/>
      <c r="I46" s="163"/>
      <c r="J46" s="163"/>
      <c r="K46" s="163"/>
      <c r="L46" s="163"/>
      <c r="M46" s="163"/>
      <c r="N46" s="162"/>
      <c r="O46" s="162"/>
      <c r="P46" s="162"/>
      <c r="Q46" s="162"/>
      <c r="R46" s="163"/>
      <c r="S46" s="163"/>
      <c r="T46" s="163"/>
      <c r="U46" s="163"/>
      <c r="V46" s="163"/>
      <c r="W46" s="163"/>
      <c r="X46" s="163"/>
      <c r="Y46" s="153"/>
      <c r="Z46" s="153"/>
      <c r="AA46" s="153"/>
      <c r="AB46" s="153"/>
      <c r="AC46" s="153"/>
      <c r="AD46" s="153"/>
      <c r="AE46" s="153"/>
      <c r="AF46" s="153"/>
      <c r="AG46" s="153" t="s">
        <v>171</v>
      </c>
      <c r="AH46" s="153">
        <v>0</v>
      </c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</row>
    <row r="47" spans="1:60" x14ac:dyDescent="0.2">
      <c r="A47" s="167" t="s">
        <v>120</v>
      </c>
      <c r="B47" s="168" t="s">
        <v>70</v>
      </c>
      <c r="C47" s="186" t="s">
        <v>71</v>
      </c>
      <c r="D47" s="169"/>
      <c r="E47" s="170"/>
      <c r="F47" s="171"/>
      <c r="G47" s="172">
        <f>SUMIF(AG48:AG48,"&lt;&gt;NOR",G48:G48)</f>
        <v>0</v>
      </c>
      <c r="H47" s="166"/>
      <c r="I47" s="166">
        <f>SUM(I48:I48)</f>
        <v>0</v>
      </c>
      <c r="J47" s="166"/>
      <c r="K47" s="166">
        <f>SUM(K48:K48)</f>
        <v>0</v>
      </c>
      <c r="L47" s="166"/>
      <c r="M47" s="166">
        <f>SUM(M48:M48)</f>
        <v>0</v>
      </c>
      <c r="N47" s="165"/>
      <c r="O47" s="165">
        <f>SUM(O48:O48)</f>
        <v>14.03</v>
      </c>
      <c r="P47" s="165"/>
      <c r="Q47" s="165">
        <f>SUM(Q48:Q48)</f>
        <v>0</v>
      </c>
      <c r="R47" s="166"/>
      <c r="S47" s="166"/>
      <c r="T47" s="166"/>
      <c r="U47" s="166"/>
      <c r="V47" s="166">
        <f>SUM(V48:V48)</f>
        <v>13.2</v>
      </c>
      <c r="W47" s="166"/>
      <c r="X47" s="166"/>
      <c r="AG47" t="s">
        <v>121</v>
      </c>
    </row>
    <row r="48" spans="1:60" outlineLevel="1" x14ac:dyDescent="0.2">
      <c r="A48" s="179">
        <v>24</v>
      </c>
      <c r="B48" s="180" t="s">
        <v>239</v>
      </c>
      <c r="C48" s="187" t="s">
        <v>240</v>
      </c>
      <c r="D48" s="181" t="s">
        <v>182</v>
      </c>
      <c r="E48" s="182">
        <v>60</v>
      </c>
      <c r="F48" s="183"/>
      <c r="G48" s="184">
        <f>ROUND(E48*F48,2)</f>
        <v>0</v>
      </c>
      <c r="H48" s="164"/>
      <c r="I48" s="163">
        <f>ROUND(E48*H48,2)</f>
        <v>0</v>
      </c>
      <c r="J48" s="164"/>
      <c r="K48" s="163">
        <f>ROUND(E48*J48,2)</f>
        <v>0</v>
      </c>
      <c r="L48" s="163">
        <v>21</v>
      </c>
      <c r="M48" s="163">
        <f>G48*(1+L48/100)</f>
        <v>0</v>
      </c>
      <c r="N48" s="162">
        <v>0.23382</v>
      </c>
      <c r="O48" s="162">
        <f>ROUND(E48*N48,2)</f>
        <v>14.03</v>
      </c>
      <c r="P48" s="162">
        <v>0</v>
      </c>
      <c r="Q48" s="162">
        <f>ROUND(E48*P48,2)</f>
        <v>0</v>
      </c>
      <c r="R48" s="163"/>
      <c r="S48" s="163" t="s">
        <v>241</v>
      </c>
      <c r="T48" s="163" t="s">
        <v>241</v>
      </c>
      <c r="U48" s="163">
        <v>0.22</v>
      </c>
      <c r="V48" s="163">
        <f>ROUND(E48*U48,2)</f>
        <v>13.2</v>
      </c>
      <c r="W48" s="163"/>
      <c r="X48" s="163" t="s">
        <v>168</v>
      </c>
      <c r="Y48" s="153"/>
      <c r="Z48" s="153"/>
      <c r="AA48" s="153"/>
      <c r="AB48" s="153"/>
      <c r="AC48" s="153"/>
      <c r="AD48" s="153"/>
      <c r="AE48" s="153"/>
      <c r="AF48" s="153"/>
      <c r="AG48" s="153" t="s">
        <v>169</v>
      </c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</row>
    <row r="49" spans="1:60" x14ac:dyDescent="0.2">
      <c r="A49" s="167" t="s">
        <v>120</v>
      </c>
      <c r="B49" s="168" t="s">
        <v>72</v>
      </c>
      <c r="C49" s="186" t="s">
        <v>73</v>
      </c>
      <c r="D49" s="169"/>
      <c r="E49" s="170"/>
      <c r="F49" s="171"/>
      <c r="G49" s="172">
        <f>SUMIF(AG50:AG50,"&lt;&gt;NOR",G50:G50)</f>
        <v>0</v>
      </c>
      <c r="H49" s="166"/>
      <c r="I49" s="166">
        <f>SUM(I50:I50)</f>
        <v>0</v>
      </c>
      <c r="J49" s="166"/>
      <c r="K49" s="166">
        <f>SUM(K50:K50)</f>
        <v>0</v>
      </c>
      <c r="L49" s="166"/>
      <c r="M49" s="166">
        <f>SUM(M50:M50)</f>
        <v>0</v>
      </c>
      <c r="N49" s="165"/>
      <c r="O49" s="165">
        <f>SUM(O50:O50)</f>
        <v>0</v>
      </c>
      <c r="P49" s="165"/>
      <c r="Q49" s="165">
        <f>SUM(Q50:Q50)</f>
        <v>0</v>
      </c>
      <c r="R49" s="166"/>
      <c r="S49" s="166"/>
      <c r="T49" s="166"/>
      <c r="U49" s="166"/>
      <c r="V49" s="166">
        <f>SUM(V50:V50)</f>
        <v>15.95</v>
      </c>
      <c r="W49" s="166"/>
      <c r="X49" s="166"/>
      <c r="AG49" t="s">
        <v>121</v>
      </c>
    </row>
    <row r="50" spans="1:60" outlineLevel="1" x14ac:dyDescent="0.2">
      <c r="A50" s="179">
        <v>25</v>
      </c>
      <c r="B50" s="180" t="s">
        <v>242</v>
      </c>
      <c r="C50" s="187" t="s">
        <v>243</v>
      </c>
      <c r="D50" s="181" t="s">
        <v>182</v>
      </c>
      <c r="E50" s="182">
        <v>55</v>
      </c>
      <c r="F50" s="183"/>
      <c r="G50" s="184">
        <f>ROUND(E50*F50,2)</f>
        <v>0</v>
      </c>
      <c r="H50" s="164"/>
      <c r="I50" s="163">
        <f>ROUND(E50*H50,2)</f>
        <v>0</v>
      </c>
      <c r="J50" s="164"/>
      <c r="K50" s="163">
        <f>ROUND(E50*J50,2)</f>
        <v>0</v>
      </c>
      <c r="L50" s="163">
        <v>21</v>
      </c>
      <c r="M50" s="163">
        <f>G50*(1+L50/100)</f>
        <v>0</v>
      </c>
      <c r="N50" s="162">
        <v>0</v>
      </c>
      <c r="O50" s="162">
        <f>ROUND(E50*N50,2)</f>
        <v>0</v>
      </c>
      <c r="P50" s="162">
        <v>0</v>
      </c>
      <c r="Q50" s="162">
        <f>ROUND(E50*P50,2)</f>
        <v>0</v>
      </c>
      <c r="R50" s="163"/>
      <c r="S50" s="163" t="s">
        <v>125</v>
      </c>
      <c r="T50" s="163" t="s">
        <v>125</v>
      </c>
      <c r="U50" s="163">
        <v>0.28999999999999998</v>
      </c>
      <c r="V50" s="163">
        <f>ROUND(E50*U50,2)</f>
        <v>15.95</v>
      </c>
      <c r="W50" s="163"/>
      <c r="X50" s="163" t="s">
        <v>168</v>
      </c>
      <c r="Y50" s="153"/>
      <c r="Z50" s="153"/>
      <c r="AA50" s="153"/>
      <c r="AB50" s="153"/>
      <c r="AC50" s="153"/>
      <c r="AD50" s="153"/>
      <c r="AE50" s="153"/>
      <c r="AF50" s="153"/>
      <c r="AG50" s="153" t="s">
        <v>169</v>
      </c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</row>
    <row r="51" spans="1:60" x14ac:dyDescent="0.2">
      <c r="A51" s="167" t="s">
        <v>120</v>
      </c>
      <c r="B51" s="168" t="s">
        <v>74</v>
      </c>
      <c r="C51" s="186" t="s">
        <v>75</v>
      </c>
      <c r="D51" s="169"/>
      <c r="E51" s="170"/>
      <c r="F51" s="171"/>
      <c r="G51" s="172">
        <f>SUMIF(AG52:AG58,"&lt;&gt;NOR",G52:G58)</f>
        <v>0</v>
      </c>
      <c r="H51" s="166"/>
      <c r="I51" s="166">
        <f>SUM(I52:I58)</f>
        <v>0</v>
      </c>
      <c r="J51" s="166"/>
      <c r="K51" s="166">
        <f>SUM(K52:K58)</f>
        <v>0</v>
      </c>
      <c r="L51" s="166"/>
      <c r="M51" s="166">
        <f>SUM(M52:M58)</f>
        <v>0</v>
      </c>
      <c r="N51" s="165"/>
      <c r="O51" s="165">
        <f>SUM(O52:O58)</f>
        <v>20.490000000000002</v>
      </c>
      <c r="P51" s="165"/>
      <c r="Q51" s="165">
        <f>SUM(Q52:Q58)</f>
        <v>0</v>
      </c>
      <c r="R51" s="166"/>
      <c r="S51" s="166"/>
      <c r="T51" s="166"/>
      <c r="U51" s="166"/>
      <c r="V51" s="166">
        <f>SUM(V52:V58)</f>
        <v>15.280000000000001</v>
      </c>
      <c r="W51" s="166"/>
      <c r="X51" s="166"/>
      <c r="AG51" t="s">
        <v>121</v>
      </c>
    </row>
    <row r="52" spans="1:60" outlineLevel="1" x14ac:dyDescent="0.2">
      <c r="A52" s="173">
        <v>26</v>
      </c>
      <c r="B52" s="174" t="s">
        <v>244</v>
      </c>
      <c r="C52" s="188" t="s">
        <v>245</v>
      </c>
      <c r="D52" s="175" t="s">
        <v>189</v>
      </c>
      <c r="E52" s="176">
        <v>10.725</v>
      </c>
      <c r="F52" s="177"/>
      <c r="G52" s="178">
        <f>ROUND(E52*F52,2)</f>
        <v>0</v>
      </c>
      <c r="H52" s="164"/>
      <c r="I52" s="163">
        <f>ROUND(E52*H52,2)</f>
        <v>0</v>
      </c>
      <c r="J52" s="164"/>
      <c r="K52" s="163">
        <f>ROUND(E52*J52,2)</f>
        <v>0</v>
      </c>
      <c r="L52" s="163">
        <v>21</v>
      </c>
      <c r="M52" s="163">
        <f>G52*(1+L52/100)</f>
        <v>0</v>
      </c>
      <c r="N52" s="162">
        <v>1.8907700000000001</v>
      </c>
      <c r="O52" s="162">
        <f>ROUND(E52*N52,2)</f>
        <v>20.28</v>
      </c>
      <c r="P52" s="162">
        <v>0</v>
      </c>
      <c r="Q52" s="162">
        <f>ROUND(E52*P52,2)</f>
        <v>0</v>
      </c>
      <c r="R52" s="163"/>
      <c r="S52" s="163" t="s">
        <v>125</v>
      </c>
      <c r="T52" s="163" t="s">
        <v>125</v>
      </c>
      <c r="U52" s="163">
        <v>1.32</v>
      </c>
      <c r="V52" s="163">
        <f>ROUND(E52*U52,2)</f>
        <v>14.16</v>
      </c>
      <c r="W52" s="163"/>
      <c r="X52" s="163" t="s">
        <v>168</v>
      </c>
      <c r="Y52" s="153"/>
      <c r="Z52" s="153"/>
      <c r="AA52" s="153"/>
      <c r="AB52" s="153"/>
      <c r="AC52" s="153"/>
      <c r="AD52" s="153"/>
      <c r="AE52" s="153"/>
      <c r="AF52" s="153"/>
      <c r="AG52" s="153" t="s">
        <v>169</v>
      </c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</row>
    <row r="53" spans="1:60" outlineLevel="1" x14ac:dyDescent="0.2">
      <c r="A53" s="160"/>
      <c r="B53" s="161"/>
      <c r="C53" s="194" t="s">
        <v>246</v>
      </c>
      <c r="D53" s="192"/>
      <c r="E53" s="193">
        <v>10.725</v>
      </c>
      <c r="F53" s="163"/>
      <c r="G53" s="163"/>
      <c r="H53" s="163"/>
      <c r="I53" s="163"/>
      <c r="J53" s="163"/>
      <c r="K53" s="163"/>
      <c r="L53" s="163"/>
      <c r="M53" s="163"/>
      <c r="N53" s="162"/>
      <c r="O53" s="162"/>
      <c r="P53" s="162"/>
      <c r="Q53" s="162"/>
      <c r="R53" s="163"/>
      <c r="S53" s="163"/>
      <c r="T53" s="163"/>
      <c r="U53" s="163"/>
      <c r="V53" s="163"/>
      <c r="W53" s="163"/>
      <c r="X53" s="163"/>
      <c r="Y53" s="153"/>
      <c r="Z53" s="153"/>
      <c r="AA53" s="153"/>
      <c r="AB53" s="153"/>
      <c r="AC53" s="153"/>
      <c r="AD53" s="153"/>
      <c r="AE53" s="153"/>
      <c r="AF53" s="153"/>
      <c r="AG53" s="153" t="s">
        <v>171</v>
      </c>
      <c r="AH53" s="153">
        <v>0</v>
      </c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</row>
    <row r="54" spans="1:60" ht="22.5" outlineLevel="1" x14ac:dyDescent="0.2">
      <c r="A54" s="179">
        <v>27</v>
      </c>
      <c r="B54" s="180" t="s">
        <v>247</v>
      </c>
      <c r="C54" s="187" t="s">
        <v>248</v>
      </c>
      <c r="D54" s="181" t="s">
        <v>207</v>
      </c>
      <c r="E54" s="182">
        <v>4</v>
      </c>
      <c r="F54" s="183"/>
      <c r="G54" s="184">
        <f>ROUND(E54*F54,2)</f>
        <v>0</v>
      </c>
      <c r="H54" s="164"/>
      <c r="I54" s="163">
        <f>ROUND(E54*H54,2)</f>
        <v>0</v>
      </c>
      <c r="J54" s="164"/>
      <c r="K54" s="163">
        <f>ROUND(E54*J54,2)</f>
        <v>0</v>
      </c>
      <c r="L54" s="163">
        <v>21</v>
      </c>
      <c r="M54" s="163">
        <f>G54*(1+L54/100)</f>
        <v>0</v>
      </c>
      <c r="N54" s="162">
        <v>6.6E-3</v>
      </c>
      <c r="O54" s="162">
        <f>ROUND(E54*N54,2)</f>
        <v>0.03</v>
      </c>
      <c r="P54" s="162">
        <v>0</v>
      </c>
      <c r="Q54" s="162">
        <f>ROUND(E54*P54,2)</f>
        <v>0</v>
      </c>
      <c r="R54" s="163"/>
      <c r="S54" s="163" t="s">
        <v>125</v>
      </c>
      <c r="T54" s="163" t="s">
        <v>125</v>
      </c>
      <c r="U54" s="163">
        <v>0.28000000000000003</v>
      </c>
      <c r="V54" s="163">
        <f>ROUND(E54*U54,2)</f>
        <v>1.1200000000000001</v>
      </c>
      <c r="W54" s="163"/>
      <c r="X54" s="163" t="s">
        <v>168</v>
      </c>
      <c r="Y54" s="153"/>
      <c r="Z54" s="153"/>
      <c r="AA54" s="153"/>
      <c r="AB54" s="153"/>
      <c r="AC54" s="153"/>
      <c r="AD54" s="153"/>
      <c r="AE54" s="153"/>
      <c r="AF54" s="153"/>
      <c r="AG54" s="153" t="s">
        <v>169</v>
      </c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</row>
    <row r="55" spans="1:60" outlineLevel="1" x14ac:dyDescent="0.2">
      <c r="A55" s="179">
        <v>28</v>
      </c>
      <c r="B55" s="180" t="s">
        <v>249</v>
      </c>
      <c r="C55" s="187" t="s">
        <v>250</v>
      </c>
      <c r="D55" s="181" t="s">
        <v>207</v>
      </c>
      <c r="E55" s="182">
        <v>1.01</v>
      </c>
      <c r="F55" s="183"/>
      <c r="G55" s="184">
        <f>ROUND(E55*F55,2)</f>
        <v>0</v>
      </c>
      <c r="H55" s="164"/>
      <c r="I55" s="163">
        <f>ROUND(E55*H55,2)</f>
        <v>0</v>
      </c>
      <c r="J55" s="164"/>
      <c r="K55" s="163">
        <f>ROUND(E55*J55,2)</f>
        <v>0</v>
      </c>
      <c r="L55" s="163">
        <v>21</v>
      </c>
      <c r="M55" s="163">
        <f>G55*(1+L55/100)</f>
        <v>0</v>
      </c>
      <c r="N55" s="162">
        <v>2.4E-2</v>
      </c>
      <c r="O55" s="162">
        <f>ROUND(E55*N55,2)</f>
        <v>0.02</v>
      </c>
      <c r="P55" s="162">
        <v>0</v>
      </c>
      <c r="Q55" s="162">
        <f>ROUND(E55*P55,2)</f>
        <v>0</v>
      </c>
      <c r="R55" s="163" t="s">
        <v>234</v>
      </c>
      <c r="S55" s="163" t="s">
        <v>125</v>
      </c>
      <c r="T55" s="163" t="s">
        <v>125</v>
      </c>
      <c r="U55" s="163">
        <v>0</v>
      </c>
      <c r="V55" s="163">
        <f>ROUND(E55*U55,2)</f>
        <v>0</v>
      </c>
      <c r="W55" s="163"/>
      <c r="X55" s="163" t="s">
        <v>236</v>
      </c>
      <c r="Y55" s="153"/>
      <c r="Z55" s="153"/>
      <c r="AA55" s="153"/>
      <c r="AB55" s="153"/>
      <c r="AC55" s="153"/>
      <c r="AD55" s="153"/>
      <c r="AE55" s="153"/>
      <c r="AF55" s="153"/>
      <c r="AG55" s="153" t="s">
        <v>237</v>
      </c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</row>
    <row r="56" spans="1:60" outlineLevel="1" x14ac:dyDescent="0.2">
      <c r="A56" s="179">
        <v>29</v>
      </c>
      <c r="B56" s="180" t="s">
        <v>251</v>
      </c>
      <c r="C56" s="187" t="s">
        <v>252</v>
      </c>
      <c r="D56" s="181" t="s">
        <v>207</v>
      </c>
      <c r="E56" s="182">
        <v>1.01</v>
      </c>
      <c r="F56" s="183"/>
      <c r="G56" s="184">
        <f>ROUND(E56*F56,2)</f>
        <v>0</v>
      </c>
      <c r="H56" s="164"/>
      <c r="I56" s="163">
        <f>ROUND(E56*H56,2)</f>
        <v>0</v>
      </c>
      <c r="J56" s="164"/>
      <c r="K56" s="163">
        <f>ROUND(E56*J56,2)</f>
        <v>0</v>
      </c>
      <c r="L56" s="163">
        <v>21</v>
      </c>
      <c r="M56" s="163">
        <f>G56*(1+L56/100)</f>
        <v>0</v>
      </c>
      <c r="N56" s="162">
        <v>3.9E-2</v>
      </c>
      <c r="O56" s="162">
        <f>ROUND(E56*N56,2)</f>
        <v>0.04</v>
      </c>
      <c r="P56" s="162">
        <v>0</v>
      </c>
      <c r="Q56" s="162">
        <f>ROUND(E56*P56,2)</f>
        <v>0</v>
      </c>
      <c r="R56" s="163" t="s">
        <v>234</v>
      </c>
      <c r="S56" s="163" t="s">
        <v>125</v>
      </c>
      <c r="T56" s="163" t="s">
        <v>125</v>
      </c>
      <c r="U56" s="163">
        <v>0</v>
      </c>
      <c r="V56" s="163">
        <f>ROUND(E56*U56,2)</f>
        <v>0</v>
      </c>
      <c r="W56" s="163"/>
      <c r="X56" s="163" t="s">
        <v>236</v>
      </c>
      <c r="Y56" s="153"/>
      <c r="Z56" s="153"/>
      <c r="AA56" s="153"/>
      <c r="AB56" s="153"/>
      <c r="AC56" s="153"/>
      <c r="AD56" s="153"/>
      <c r="AE56" s="153"/>
      <c r="AF56" s="153"/>
      <c r="AG56" s="153" t="s">
        <v>237</v>
      </c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153"/>
      <c r="BH56" s="153"/>
    </row>
    <row r="57" spans="1:60" outlineLevel="1" x14ac:dyDescent="0.2">
      <c r="A57" s="179">
        <v>30</v>
      </c>
      <c r="B57" s="180" t="s">
        <v>253</v>
      </c>
      <c r="C57" s="187" t="s">
        <v>254</v>
      </c>
      <c r="D57" s="181" t="s">
        <v>207</v>
      </c>
      <c r="E57" s="182">
        <v>1.01</v>
      </c>
      <c r="F57" s="183"/>
      <c r="G57" s="184">
        <f>ROUND(E57*F57,2)</f>
        <v>0</v>
      </c>
      <c r="H57" s="164"/>
      <c r="I57" s="163">
        <f>ROUND(E57*H57,2)</f>
        <v>0</v>
      </c>
      <c r="J57" s="164"/>
      <c r="K57" s="163">
        <f>ROUND(E57*J57,2)</f>
        <v>0</v>
      </c>
      <c r="L57" s="163">
        <v>21</v>
      </c>
      <c r="M57" s="163">
        <f>G57*(1+L57/100)</f>
        <v>0</v>
      </c>
      <c r="N57" s="162">
        <v>5.0999999999999997E-2</v>
      </c>
      <c r="O57" s="162">
        <f>ROUND(E57*N57,2)</f>
        <v>0.05</v>
      </c>
      <c r="P57" s="162">
        <v>0</v>
      </c>
      <c r="Q57" s="162">
        <f>ROUND(E57*P57,2)</f>
        <v>0</v>
      </c>
      <c r="R57" s="163" t="s">
        <v>234</v>
      </c>
      <c r="S57" s="163" t="s">
        <v>125</v>
      </c>
      <c r="T57" s="163" t="s">
        <v>125</v>
      </c>
      <c r="U57" s="163">
        <v>0</v>
      </c>
      <c r="V57" s="163">
        <f>ROUND(E57*U57,2)</f>
        <v>0</v>
      </c>
      <c r="W57" s="163"/>
      <c r="X57" s="163" t="s">
        <v>236</v>
      </c>
      <c r="Y57" s="153"/>
      <c r="Z57" s="153"/>
      <c r="AA57" s="153"/>
      <c r="AB57" s="153"/>
      <c r="AC57" s="153"/>
      <c r="AD57" s="153"/>
      <c r="AE57" s="153"/>
      <c r="AF57" s="153"/>
      <c r="AG57" s="153" t="s">
        <v>237</v>
      </c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</row>
    <row r="58" spans="1:60" outlineLevel="1" x14ac:dyDescent="0.2">
      <c r="A58" s="179">
        <v>31</v>
      </c>
      <c r="B58" s="180" t="s">
        <v>255</v>
      </c>
      <c r="C58" s="187" t="s">
        <v>256</v>
      </c>
      <c r="D58" s="181" t="s">
        <v>207</v>
      </c>
      <c r="E58" s="182">
        <v>1.01</v>
      </c>
      <c r="F58" s="183"/>
      <c r="G58" s="184">
        <f>ROUND(E58*F58,2)</f>
        <v>0</v>
      </c>
      <c r="H58" s="164"/>
      <c r="I58" s="163">
        <f>ROUND(E58*H58,2)</f>
        <v>0</v>
      </c>
      <c r="J58" s="164"/>
      <c r="K58" s="163">
        <f>ROUND(E58*J58,2)</f>
        <v>0</v>
      </c>
      <c r="L58" s="163">
        <v>21</v>
      </c>
      <c r="M58" s="163">
        <f>G58*(1+L58/100)</f>
        <v>0</v>
      </c>
      <c r="N58" s="162">
        <v>6.8000000000000005E-2</v>
      </c>
      <c r="O58" s="162">
        <f>ROUND(E58*N58,2)</f>
        <v>7.0000000000000007E-2</v>
      </c>
      <c r="P58" s="162">
        <v>0</v>
      </c>
      <c r="Q58" s="162">
        <f>ROUND(E58*P58,2)</f>
        <v>0</v>
      </c>
      <c r="R58" s="163" t="s">
        <v>234</v>
      </c>
      <c r="S58" s="163" t="s">
        <v>125</v>
      </c>
      <c r="T58" s="163" t="s">
        <v>125</v>
      </c>
      <c r="U58" s="163">
        <v>0</v>
      </c>
      <c r="V58" s="163">
        <f>ROUND(E58*U58,2)</f>
        <v>0</v>
      </c>
      <c r="W58" s="163"/>
      <c r="X58" s="163" t="s">
        <v>236</v>
      </c>
      <c r="Y58" s="153"/>
      <c r="Z58" s="153"/>
      <c r="AA58" s="153"/>
      <c r="AB58" s="153"/>
      <c r="AC58" s="153"/>
      <c r="AD58" s="153"/>
      <c r="AE58" s="153"/>
      <c r="AF58" s="153"/>
      <c r="AG58" s="153" t="s">
        <v>237</v>
      </c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</row>
    <row r="59" spans="1:60" x14ac:dyDescent="0.2">
      <c r="A59" s="167" t="s">
        <v>120</v>
      </c>
      <c r="B59" s="168" t="s">
        <v>76</v>
      </c>
      <c r="C59" s="186" t="s">
        <v>77</v>
      </c>
      <c r="D59" s="169"/>
      <c r="E59" s="170"/>
      <c r="F59" s="171"/>
      <c r="G59" s="172">
        <f>SUMIF(AG60:AG63,"&lt;&gt;NOR",G60:G63)</f>
        <v>0</v>
      </c>
      <c r="H59" s="166"/>
      <c r="I59" s="166">
        <f>SUM(I60:I63)</f>
        <v>0</v>
      </c>
      <c r="J59" s="166"/>
      <c r="K59" s="166">
        <f>SUM(K60:K63)</f>
        <v>0</v>
      </c>
      <c r="L59" s="166"/>
      <c r="M59" s="166">
        <f>SUM(M60:M63)</f>
        <v>0</v>
      </c>
      <c r="N59" s="165"/>
      <c r="O59" s="165">
        <f>SUM(O60:O63)</f>
        <v>56.319999999999993</v>
      </c>
      <c r="P59" s="165"/>
      <c r="Q59" s="165">
        <f>SUM(Q60:Q63)</f>
        <v>0</v>
      </c>
      <c r="R59" s="166"/>
      <c r="S59" s="166"/>
      <c r="T59" s="166"/>
      <c r="U59" s="166"/>
      <c r="V59" s="166">
        <f>SUM(V60:V63)</f>
        <v>8.9699999999999989</v>
      </c>
      <c r="W59" s="166"/>
      <c r="X59" s="166"/>
      <c r="AG59" t="s">
        <v>121</v>
      </c>
    </row>
    <row r="60" spans="1:60" outlineLevel="1" x14ac:dyDescent="0.2">
      <c r="A60" s="173">
        <v>32</v>
      </c>
      <c r="B60" s="174" t="s">
        <v>257</v>
      </c>
      <c r="C60" s="188" t="s">
        <v>258</v>
      </c>
      <c r="D60" s="175" t="s">
        <v>167</v>
      </c>
      <c r="E60" s="176">
        <v>81.5</v>
      </c>
      <c r="F60" s="177"/>
      <c r="G60" s="178">
        <f>ROUND(E60*F60,2)</f>
        <v>0</v>
      </c>
      <c r="H60" s="164"/>
      <c r="I60" s="163">
        <f>ROUND(E60*H60,2)</f>
        <v>0</v>
      </c>
      <c r="J60" s="164"/>
      <c r="K60" s="163">
        <f>ROUND(E60*J60,2)</f>
        <v>0</v>
      </c>
      <c r="L60" s="163">
        <v>21</v>
      </c>
      <c r="M60" s="163">
        <f>G60*(1+L60/100)</f>
        <v>0</v>
      </c>
      <c r="N60" s="162">
        <v>0.441</v>
      </c>
      <c r="O60" s="162">
        <f>ROUND(E60*N60,2)</f>
        <v>35.94</v>
      </c>
      <c r="P60" s="162">
        <v>0</v>
      </c>
      <c r="Q60" s="162">
        <f>ROUND(E60*P60,2)</f>
        <v>0</v>
      </c>
      <c r="R60" s="163"/>
      <c r="S60" s="163" t="s">
        <v>125</v>
      </c>
      <c r="T60" s="163" t="s">
        <v>125</v>
      </c>
      <c r="U60" s="163">
        <v>0.03</v>
      </c>
      <c r="V60" s="163">
        <f>ROUND(E60*U60,2)</f>
        <v>2.4500000000000002</v>
      </c>
      <c r="W60" s="163"/>
      <c r="X60" s="163" t="s">
        <v>168</v>
      </c>
      <c r="Y60" s="153"/>
      <c r="Z60" s="153"/>
      <c r="AA60" s="153"/>
      <c r="AB60" s="153"/>
      <c r="AC60" s="153"/>
      <c r="AD60" s="153"/>
      <c r="AE60" s="153"/>
      <c r="AF60" s="153"/>
      <c r="AG60" s="153" t="s">
        <v>169</v>
      </c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153"/>
      <c r="BE60" s="153"/>
      <c r="BF60" s="153"/>
      <c r="BG60" s="153"/>
      <c r="BH60" s="153"/>
    </row>
    <row r="61" spans="1:60" outlineLevel="1" x14ac:dyDescent="0.2">
      <c r="A61" s="160"/>
      <c r="B61" s="161"/>
      <c r="C61" s="194" t="s">
        <v>170</v>
      </c>
      <c r="D61" s="192"/>
      <c r="E61" s="193">
        <v>71.5</v>
      </c>
      <c r="F61" s="163"/>
      <c r="G61" s="163"/>
      <c r="H61" s="163"/>
      <c r="I61" s="163"/>
      <c r="J61" s="163"/>
      <c r="K61" s="163"/>
      <c r="L61" s="163"/>
      <c r="M61" s="163"/>
      <c r="N61" s="162"/>
      <c r="O61" s="162"/>
      <c r="P61" s="162"/>
      <c r="Q61" s="162"/>
      <c r="R61" s="163"/>
      <c r="S61" s="163"/>
      <c r="T61" s="163"/>
      <c r="U61" s="163"/>
      <c r="V61" s="163"/>
      <c r="W61" s="163"/>
      <c r="X61" s="163"/>
      <c r="Y61" s="153"/>
      <c r="Z61" s="153"/>
      <c r="AA61" s="153"/>
      <c r="AB61" s="153"/>
      <c r="AC61" s="153"/>
      <c r="AD61" s="153"/>
      <c r="AE61" s="153"/>
      <c r="AF61" s="153"/>
      <c r="AG61" s="153" t="s">
        <v>171</v>
      </c>
      <c r="AH61" s="153">
        <v>0</v>
      </c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</row>
    <row r="62" spans="1:60" outlineLevel="1" x14ac:dyDescent="0.2">
      <c r="A62" s="160"/>
      <c r="B62" s="161"/>
      <c r="C62" s="194" t="s">
        <v>259</v>
      </c>
      <c r="D62" s="192"/>
      <c r="E62" s="193">
        <v>10</v>
      </c>
      <c r="F62" s="163"/>
      <c r="G62" s="163"/>
      <c r="H62" s="163"/>
      <c r="I62" s="163"/>
      <c r="J62" s="163"/>
      <c r="K62" s="163"/>
      <c r="L62" s="163"/>
      <c r="M62" s="163"/>
      <c r="N62" s="162"/>
      <c r="O62" s="162"/>
      <c r="P62" s="162"/>
      <c r="Q62" s="162"/>
      <c r="R62" s="163"/>
      <c r="S62" s="163"/>
      <c r="T62" s="163"/>
      <c r="U62" s="163"/>
      <c r="V62" s="163"/>
      <c r="W62" s="163"/>
      <c r="X62" s="163"/>
      <c r="Y62" s="153"/>
      <c r="Z62" s="153"/>
      <c r="AA62" s="153"/>
      <c r="AB62" s="153"/>
      <c r="AC62" s="153"/>
      <c r="AD62" s="153"/>
      <c r="AE62" s="153"/>
      <c r="AF62" s="153"/>
      <c r="AG62" s="153" t="s">
        <v>171</v>
      </c>
      <c r="AH62" s="153">
        <v>0</v>
      </c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</row>
    <row r="63" spans="1:60" outlineLevel="1" x14ac:dyDescent="0.2">
      <c r="A63" s="179">
        <v>33</v>
      </c>
      <c r="B63" s="180" t="s">
        <v>260</v>
      </c>
      <c r="C63" s="187" t="s">
        <v>261</v>
      </c>
      <c r="D63" s="181" t="s">
        <v>167</v>
      </c>
      <c r="E63" s="182">
        <v>81.5</v>
      </c>
      <c r="F63" s="183"/>
      <c r="G63" s="184">
        <f>ROUND(E63*F63,2)</f>
        <v>0</v>
      </c>
      <c r="H63" s="164"/>
      <c r="I63" s="163">
        <f>ROUND(E63*H63,2)</f>
        <v>0</v>
      </c>
      <c r="J63" s="164"/>
      <c r="K63" s="163">
        <f>ROUND(E63*J63,2)</f>
        <v>0</v>
      </c>
      <c r="L63" s="163">
        <v>21</v>
      </c>
      <c r="M63" s="163">
        <f>G63*(1+L63/100)</f>
        <v>0</v>
      </c>
      <c r="N63" s="162">
        <v>0.25</v>
      </c>
      <c r="O63" s="162">
        <f>ROUND(E63*N63,2)</f>
        <v>20.38</v>
      </c>
      <c r="P63" s="162">
        <v>0</v>
      </c>
      <c r="Q63" s="162">
        <f>ROUND(E63*P63,2)</f>
        <v>0</v>
      </c>
      <c r="R63" s="163"/>
      <c r="S63" s="163" t="s">
        <v>125</v>
      </c>
      <c r="T63" s="163" t="s">
        <v>125</v>
      </c>
      <c r="U63" s="163">
        <v>0.08</v>
      </c>
      <c r="V63" s="163">
        <f>ROUND(E63*U63,2)</f>
        <v>6.52</v>
      </c>
      <c r="W63" s="163"/>
      <c r="X63" s="163" t="s">
        <v>168</v>
      </c>
      <c r="Y63" s="153"/>
      <c r="Z63" s="153"/>
      <c r="AA63" s="153"/>
      <c r="AB63" s="153"/>
      <c r="AC63" s="153"/>
      <c r="AD63" s="153"/>
      <c r="AE63" s="153"/>
      <c r="AF63" s="153"/>
      <c r="AG63" s="153" t="s">
        <v>169</v>
      </c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</row>
    <row r="64" spans="1:60" x14ac:dyDescent="0.2">
      <c r="A64" s="167" t="s">
        <v>120</v>
      </c>
      <c r="B64" s="168" t="s">
        <v>78</v>
      </c>
      <c r="C64" s="186" t="s">
        <v>79</v>
      </c>
      <c r="D64" s="169"/>
      <c r="E64" s="170"/>
      <c r="F64" s="171"/>
      <c r="G64" s="172">
        <f>SUMIF(AG65:AG84,"&lt;&gt;NOR",G65:G84)</f>
        <v>0</v>
      </c>
      <c r="H64" s="166"/>
      <c r="I64" s="166">
        <f>SUM(I65:I84)</f>
        <v>0</v>
      </c>
      <c r="J64" s="166"/>
      <c r="K64" s="166">
        <f>SUM(K65:K84)</f>
        <v>0</v>
      </c>
      <c r="L64" s="166"/>
      <c r="M64" s="166">
        <f>SUM(M65:M84)</f>
        <v>0</v>
      </c>
      <c r="N64" s="165"/>
      <c r="O64" s="165">
        <f>SUM(O65:O84)</f>
        <v>14.900000000000002</v>
      </c>
      <c r="P64" s="165"/>
      <c r="Q64" s="165">
        <f>SUM(Q65:Q84)</f>
        <v>0</v>
      </c>
      <c r="R64" s="166"/>
      <c r="S64" s="166"/>
      <c r="T64" s="166"/>
      <c r="U64" s="166"/>
      <c r="V64" s="166">
        <f>SUM(V65:V84)</f>
        <v>79.240000000000009</v>
      </c>
      <c r="W64" s="166"/>
      <c r="X64" s="166"/>
      <c r="AG64" t="s">
        <v>121</v>
      </c>
    </row>
    <row r="65" spans="1:60" outlineLevel="1" x14ac:dyDescent="0.2">
      <c r="A65" s="179">
        <v>34</v>
      </c>
      <c r="B65" s="180" t="s">
        <v>262</v>
      </c>
      <c r="C65" s="187" t="s">
        <v>263</v>
      </c>
      <c r="D65" s="181" t="s">
        <v>182</v>
      </c>
      <c r="E65" s="182">
        <v>65</v>
      </c>
      <c r="F65" s="183"/>
      <c r="G65" s="184">
        <f t="shared" ref="G65:G84" si="14">ROUND(E65*F65,2)</f>
        <v>0</v>
      </c>
      <c r="H65" s="164"/>
      <c r="I65" s="163">
        <f t="shared" ref="I65:I84" si="15">ROUND(E65*H65,2)</f>
        <v>0</v>
      </c>
      <c r="J65" s="164"/>
      <c r="K65" s="163">
        <f t="shared" ref="K65:K84" si="16">ROUND(E65*J65,2)</f>
        <v>0</v>
      </c>
      <c r="L65" s="163">
        <v>21</v>
      </c>
      <c r="M65" s="163">
        <f t="shared" ref="M65:M84" si="17">G65*(1+L65/100)</f>
        <v>0</v>
      </c>
      <c r="N65" s="162">
        <v>1.0000000000000001E-5</v>
      </c>
      <c r="O65" s="162">
        <f t="shared" ref="O65:O84" si="18">ROUND(E65*N65,2)</f>
        <v>0</v>
      </c>
      <c r="P65" s="162">
        <v>0</v>
      </c>
      <c r="Q65" s="162">
        <f t="shared" ref="Q65:Q84" si="19">ROUND(E65*P65,2)</f>
        <v>0</v>
      </c>
      <c r="R65" s="163"/>
      <c r="S65" s="163" t="s">
        <v>125</v>
      </c>
      <c r="T65" s="163" t="s">
        <v>125</v>
      </c>
      <c r="U65" s="163">
        <v>0.1</v>
      </c>
      <c r="V65" s="163">
        <f t="shared" ref="V65:V84" si="20">ROUND(E65*U65,2)</f>
        <v>6.5</v>
      </c>
      <c r="W65" s="163"/>
      <c r="X65" s="163" t="s">
        <v>168</v>
      </c>
      <c r="Y65" s="153"/>
      <c r="Z65" s="153"/>
      <c r="AA65" s="153"/>
      <c r="AB65" s="153"/>
      <c r="AC65" s="153"/>
      <c r="AD65" s="153"/>
      <c r="AE65" s="153"/>
      <c r="AF65" s="153"/>
      <c r="AG65" s="153" t="s">
        <v>169</v>
      </c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</row>
    <row r="66" spans="1:60" outlineLevel="1" x14ac:dyDescent="0.2">
      <c r="A66" s="179">
        <v>35</v>
      </c>
      <c r="B66" s="180" t="s">
        <v>264</v>
      </c>
      <c r="C66" s="187" t="s">
        <v>265</v>
      </c>
      <c r="D66" s="181" t="s">
        <v>207</v>
      </c>
      <c r="E66" s="182">
        <v>3</v>
      </c>
      <c r="F66" s="183"/>
      <c r="G66" s="184">
        <f t="shared" si="14"/>
        <v>0</v>
      </c>
      <c r="H66" s="164"/>
      <c r="I66" s="163">
        <f t="shared" si="15"/>
        <v>0</v>
      </c>
      <c r="J66" s="164"/>
      <c r="K66" s="163">
        <f t="shared" si="16"/>
        <v>0</v>
      </c>
      <c r="L66" s="163">
        <v>21</v>
      </c>
      <c r="M66" s="163">
        <f t="shared" si="17"/>
        <v>0</v>
      </c>
      <c r="N66" s="162">
        <v>5.0000000000000002E-5</v>
      </c>
      <c r="O66" s="162">
        <f t="shared" si="18"/>
        <v>0</v>
      </c>
      <c r="P66" s="162">
        <v>0</v>
      </c>
      <c r="Q66" s="162">
        <f t="shared" si="19"/>
        <v>0</v>
      </c>
      <c r="R66" s="163"/>
      <c r="S66" s="163" t="s">
        <v>125</v>
      </c>
      <c r="T66" s="163" t="s">
        <v>125</v>
      </c>
      <c r="U66" s="163">
        <v>0.42</v>
      </c>
      <c r="V66" s="163">
        <f t="shared" si="20"/>
        <v>1.26</v>
      </c>
      <c r="W66" s="163"/>
      <c r="X66" s="163" t="s">
        <v>168</v>
      </c>
      <c r="Y66" s="153"/>
      <c r="Z66" s="153"/>
      <c r="AA66" s="153"/>
      <c r="AB66" s="153"/>
      <c r="AC66" s="153"/>
      <c r="AD66" s="153"/>
      <c r="AE66" s="153"/>
      <c r="AF66" s="153"/>
      <c r="AG66" s="153" t="s">
        <v>169</v>
      </c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3"/>
      <c r="BE66" s="153"/>
      <c r="BF66" s="153"/>
      <c r="BG66" s="153"/>
      <c r="BH66" s="153"/>
    </row>
    <row r="67" spans="1:60" ht="22.5" outlineLevel="1" x14ac:dyDescent="0.2">
      <c r="A67" s="179">
        <v>36</v>
      </c>
      <c r="B67" s="180" t="s">
        <v>266</v>
      </c>
      <c r="C67" s="187" t="s">
        <v>267</v>
      </c>
      <c r="D67" s="181" t="s">
        <v>207</v>
      </c>
      <c r="E67" s="182">
        <v>3</v>
      </c>
      <c r="F67" s="183"/>
      <c r="G67" s="184">
        <f t="shared" si="14"/>
        <v>0</v>
      </c>
      <c r="H67" s="164"/>
      <c r="I67" s="163">
        <f t="shared" si="15"/>
        <v>0</v>
      </c>
      <c r="J67" s="164"/>
      <c r="K67" s="163">
        <f t="shared" si="16"/>
        <v>0</v>
      </c>
      <c r="L67" s="163">
        <v>21</v>
      </c>
      <c r="M67" s="163">
        <f t="shared" si="17"/>
        <v>0</v>
      </c>
      <c r="N67" s="162">
        <v>2.0000000000000002E-5</v>
      </c>
      <c r="O67" s="162">
        <f t="shared" si="18"/>
        <v>0</v>
      </c>
      <c r="P67" s="162">
        <v>0</v>
      </c>
      <c r="Q67" s="162">
        <f t="shared" si="19"/>
        <v>0</v>
      </c>
      <c r="R67" s="163"/>
      <c r="S67" s="163" t="s">
        <v>125</v>
      </c>
      <c r="T67" s="163" t="s">
        <v>125</v>
      </c>
      <c r="U67" s="163">
        <v>0.21</v>
      </c>
      <c r="V67" s="163">
        <f t="shared" si="20"/>
        <v>0.63</v>
      </c>
      <c r="W67" s="163"/>
      <c r="X67" s="163" t="s">
        <v>168</v>
      </c>
      <c r="Y67" s="153"/>
      <c r="Z67" s="153"/>
      <c r="AA67" s="153"/>
      <c r="AB67" s="153"/>
      <c r="AC67" s="153"/>
      <c r="AD67" s="153"/>
      <c r="AE67" s="153"/>
      <c r="AF67" s="153"/>
      <c r="AG67" s="153" t="s">
        <v>169</v>
      </c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</row>
    <row r="68" spans="1:60" ht="22.5" outlineLevel="1" x14ac:dyDescent="0.2">
      <c r="A68" s="179">
        <v>37</v>
      </c>
      <c r="B68" s="180" t="s">
        <v>268</v>
      </c>
      <c r="C68" s="187" t="s">
        <v>269</v>
      </c>
      <c r="D68" s="181" t="s">
        <v>270</v>
      </c>
      <c r="E68" s="182">
        <v>2</v>
      </c>
      <c r="F68" s="183"/>
      <c r="G68" s="184">
        <f t="shared" si="14"/>
        <v>0</v>
      </c>
      <c r="H68" s="164"/>
      <c r="I68" s="163">
        <f t="shared" si="15"/>
        <v>0</v>
      </c>
      <c r="J68" s="164"/>
      <c r="K68" s="163">
        <f t="shared" si="16"/>
        <v>0</v>
      </c>
      <c r="L68" s="163">
        <v>21</v>
      </c>
      <c r="M68" s="163">
        <f t="shared" si="17"/>
        <v>0</v>
      </c>
      <c r="N68" s="162">
        <v>1.2999999999999999E-4</v>
      </c>
      <c r="O68" s="162">
        <f t="shared" si="18"/>
        <v>0</v>
      </c>
      <c r="P68" s="162">
        <v>0</v>
      </c>
      <c r="Q68" s="162">
        <f t="shared" si="19"/>
        <v>0</v>
      </c>
      <c r="R68" s="163"/>
      <c r="S68" s="163" t="s">
        <v>125</v>
      </c>
      <c r="T68" s="163" t="s">
        <v>125</v>
      </c>
      <c r="U68" s="163">
        <v>7.5</v>
      </c>
      <c r="V68" s="163">
        <f t="shared" si="20"/>
        <v>15</v>
      </c>
      <c r="W68" s="163"/>
      <c r="X68" s="163" t="s">
        <v>168</v>
      </c>
      <c r="Y68" s="153"/>
      <c r="Z68" s="153"/>
      <c r="AA68" s="153"/>
      <c r="AB68" s="153"/>
      <c r="AC68" s="153"/>
      <c r="AD68" s="153"/>
      <c r="AE68" s="153"/>
      <c r="AF68" s="153"/>
      <c r="AG68" s="153" t="s">
        <v>169</v>
      </c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</row>
    <row r="69" spans="1:60" outlineLevel="1" x14ac:dyDescent="0.2">
      <c r="A69" s="179">
        <v>38</v>
      </c>
      <c r="B69" s="180" t="s">
        <v>271</v>
      </c>
      <c r="C69" s="187" t="s">
        <v>272</v>
      </c>
      <c r="D69" s="181" t="s">
        <v>182</v>
      </c>
      <c r="E69" s="182">
        <v>65</v>
      </c>
      <c r="F69" s="183"/>
      <c r="G69" s="184">
        <f t="shared" si="14"/>
        <v>0</v>
      </c>
      <c r="H69" s="164"/>
      <c r="I69" s="163">
        <f t="shared" si="15"/>
        <v>0</v>
      </c>
      <c r="J69" s="164"/>
      <c r="K69" s="163">
        <f t="shared" si="16"/>
        <v>0</v>
      </c>
      <c r="L69" s="163">
        <v>21</v>
      </c>
      <c r="M69" s="163">
        <f t="shared" si="17"/>
        <v>0</v>
      </c>
      <c r="N69" s="162">
        <v>0</v>
      </c>
      <c r="O69" s="162">
        <f t="shared" si="18"/>
        <v>0</v>
      </c>
      <c r="P69" s="162">
        <v>0</v>
      </c>
      <c r="Q69" s="162">
        <f t="shared" si="19"/>
        <v>0</v>
      </c>
      <c r="R69" s="163"/>
      <c r="S69" s="163" t="s">
        <v>125</v>
      </c>
      <c r="T69" s="163" t="s">
        <v>125</v>
      </c>
      <c r="U69" s="163">
        <v>0.04</v>
      </c>
      <c r="V69" s="163">
        <f t="shared" si="20"/>
        <v>2.6</v>
      </c>
      <c r="W69" s="163"/>
      <c r="X69" s="163" t="s">
        <v>168</v>
      </c>
      <c r="Y69" s="153"/>
      <c r="Z69" s="153"/>
      <c r="AA69" s="153"/>
      <c r="AB69" s="153"/>
      <c r="AC69" s="153"/>
      <c r="AD69" s="153"/>
      <c r="AE69" s="153"/>
      <c r="AF69" s="153"/>
      <c r="AG69" s="153" t="s">
        <v>169</v>
      </c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</row>
    <row r="70" spans="1:60" outlineLevel="1" x14ac:dyDescent="0.2">
      <c r="A70" s="179">
        <v>39</v>
      </c>
      <c r="B70" s="180" t="s">
        <v>273</v>
      </c>
      <c r="C70" s="187" t="s">
        <v>274</v>
      </c>
      <c r="D70" s="181" t="s">
        <v>207</v>
      </c>
      <c r="E70" s="182">
        <v>3</v>
      </c>
      <c r="F70" s="183"/>
      <c r="G70" s="184">
        <f t="shared" si="14"/>
        <v>0</v>
      </c>
      <c r="H70" s="164"/>
      <c r="I70" s="163">
        <f t="shared" si="15"/>
        <v>0</v>
      </c>
      <c r="J70" s="164"/>
      <c r="K70" s="163">
        <f t="shared" si="16"/>
        <v>0</v>
      </c>
      <c r="L70" s="163">
        <v>21</v>
      </c>
      <c r="M70" s="163">
        <f t="shared" si="17"/>
        <v>0</v>
      </c>
      <c r="N70" s="162">
        <v>3.5819999999999998E-2</v>
      </c>
      <c r="O70" s="162">
        <f t="shared" si="18"/>
        <v>0.11</v>
      </c>
      <c r="P70" s="162">
        <v>0</v>
      </c>
      <c r="Q70" s="162">
        <f t="shared" si="19"/>
        <v>0</v>
      </c>
      <c r="R70" s="163"/>
      <c r="S70" s="163" t="s">
        <v>125</v>
      </c>
      <c r="T70" s="163" t="s">
        <v>125</v>
      </c>
      <c r="U70" s="163">
        <v>3.02</v>
      </c>
      <c r="V70" s="163">
        <f t="shared" si="20"/>
        <v>9.06</v>
      </c>
      <c r="W70" s="163"/>
      <c r="X70" s="163" t="s">
        <v>168</v>
      </c>
      <c r="Y70" s="153"/>
      <c r="Z70" s="153"/>
      <c r="AA70" s="153"/>
      <c r="AB70" s="153"/>
      <c r="AC70" s="153"/>
      <c r="AD70" s="153"/>
      <c r="AE70" s="153"/>
      <c r="AF70" s="153"/>
      <c r="AG70" s="153" t="s">
        <v>169</v>
      </c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53"/>
      <c r="BH70" s="153"/>
    </row>
    <row r="71" spans="1:60" outlineLevel="1" x14ac:dyDescent="0.2">
      <c r="A71" s="179">
        <v>40</v>
      </c>
      <c r="B71" s="180" t="s">
        <v>275</v>
      </c>
      <c r="C71" s="187" t="s">
        <v>276</v>
      </c>
      <c r="D71" s="181" t="s">
        <v>207</v>
      </c>
      <c r="E71" s="182">
        <v>2</v>
      </c>
      <c r="F71" s="183"/>
      <c r="G71" s="184">
        <f t="shared" si="14"/>
        <v>0</v>
      </c>
      <c r="H71" s="164"/>
      <c r="I71" s="163">
        <f t="shared" si="15"/>
        <v>0</v>
      </c>
      <c r="J71" s="164"/>
      <c r="K71" s="163">
        <f t="shared" si="16"/>
        <v>0</v>
      </c>
      <c r="L71" s="163">
        <v>21</v>
      </c>
      <c r="M71" s="163">
        <f t="shared" si="17"/>
        <v>0</v>
      </c>
      <c r="N71" s="162">
        <v>2.4544899999999998</v>
      </c>
      <c r="O71" s="162">
        <f t="shared" si="18"/>
        <v>4.91</v>
      </c>
      <c r="P71" s="162">
        <v>0</v>
      </c>
      <c r="Q71" s="162">
        <f t="shared" si="19"/>
        <v>0</v>
      </c>
      <c r="R71" s="163"/>
      <c r="S71" s="163" t="s">
        <v>125</v>
      </c>
      <c r="T71" s="163" t="s">
        <v>125</v>
      </c>
      <c r="U71" s="163">
        <v>20.36</v>
      </c>
      <c r="V71" s="163">
        <f t="shared" si="20"/>
        <v>40.72</v>
      </c>
      <c r="W71" s="163"/>
      <c r="X71" s="163" t="s">
        <v>168</v>
      </c>
      <c r="Y71" s="153"/>
      <c r="Z71" s="153"/>
      <c r="AA71" s="153"/>
      <c r="AB71" s="153"/>
      <c r="AC71" s="153"/>
      <c r="AD71" s="153"/>
      <c r="AE71" s="153"/>
      <c r="AF71" s="153"/>
      <c r="AG71" s="153" t="s">
        <v>169</v>
      </c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</row>
    <row r="72" spans="1:60" outlineLevel="1" x14ac:dyDescent="0.2">
      <c r="A72" s="179">
        <v>41</v>
      </c>
      <c r="B72" s="180" t="s">
        <v>277</v>
      </c>
      <c r="C72" s="187" t="s">
        <v>278</v>
      </c>
      <c r="D72" s="181" t="s">
        <v>207</v>
      </c>
      <c r="E72" s="182">
        <v>2</v>
      </c>
      <c r="F72" s="183"/>
      <c r="G72" s="184">
        <f t="shared" si="14"/>
        <v>0</v>
      </c>
      <c r="H72" s="164"/>
      <c r="I72" s="163">
        <f t="shared" si="15"/>
        <v>0</v>
      </c>
      <c r="J72" s="164"/>
      <c r="K72" s="163">
        <f t="shared" si="16"/>
        <v>0</v>
      </c>
      <c r="L72" s="163">
        <v>21</v>
      </c>
      <c r="M72" s="163">
        <f t="shared" si="17"/>
        <v>0</v>
      </c>
      <c r="N72" s="162">
        <v>7.0200000000000002E-3</v>
      </c>
      <c r="O72" s="162">
        <f t="shared" si="18"/>
        <v>0.01</v>
      </c>
      <c r="P72" s="162">
        <v>0</v>
      </c>
      <c r="Q72" s="162">
        <f t="shared" si="19"/>
        <v>0</v>
      </c>
      <c r="R72" s="163"/>
      <c r="S72" s="163" t="s">
        <v>125</v>
      </c>
      <c r="T72" s="163" t="s">
        <v>125</v>
      </c>
      <c r="U72" s="163">
        <v>0.92</v>
      </c>
      <c r="V72" s="163">
        <f t="shared" si="20"/>
        <v>1.84</v>
      </c>
      <c r="W72" s="163"/>
      <c r="X72" s="163" t="s">
        <v>168</v>
      </c>
      <c r="Y72" s="153"/>
      <c r="Z72" s="153"/>
      <c r="AA72" s="153"/>
      <c r="AB72" s="153"/>
      <c r="AC72" s="153"/>
      <c r="AD72" s="153"/>
      <c r="AE72" s="153"/>
      <c r="AF72" s="153"/>
      <c r="AG72" s="153" t="s">
        <v>169</v>
      </c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153"/>
      <c r="BH72" s="153"/>
    </row>
    <row r="73" spans="1:60" ht="22.5" outlineLevel="1" x14ac:dyDescent="0.2">
      <c r="A73" s="179">
        <v>42</v>
      </c>
      <c r="B73" s="180" t="s">
        <v>279</v>
      </c>
      <c r="C73" s="187" t="s">
        <v>280</v>
      </c>
      <c r="D73" s="181" t="s">
        <v>189</v>
      </c>
      <c r="E73" s="182">
        <v>1.25</v>
      </c>
      <c r="F73" s="183"/>
      <c r="G73" s="184">
        <f t="shared" si="14"/>
        <v>0</v>
      </c>
      <c r="H73" s="164"/>
      <c r="I73" s="163">
        <f t="shared" si="15"/>
        <v>0</v>
      </c>
      <c r="J73" s="164"/>
      <c r="K73" s="163">
        <f t="shared" si="16"/>
        <v>0</v>
      </c>
      <c r="L73" s="163">
        <v>21</v>
      </c>
      <c r="M73" s="163">
        <f t="shared" si="17"/>
        <v>0</v>
      </c>
      <c r="N73" s="162">
        <v>2.5249999999999999</v>
      </c>
      <c r="O73" s="162">
        <f t="shared" si="18"/>
        <v>3.16</v>
      </c>
      <c r="P73" s="162">
        <v>0</v>
      </c>
      <c r="Q73" s="162">
        <f t="shared" si="19"/>
        <v>0</v>
      </c>
      <c r="R73" s="163"/>
      <c r="S73" s="163" t="s">
        <v>125</v>
      </c>
      <c r="T73" s="163" t="s">
        <v>125</v>
      </c>
      <c r="U73" s="163">
        <v>1.3</v>
      </c>
      <c r="V73" s="163">
        <f t="shared" si="20"/>
        <v>1.63</v>
      </c>
      <c r="W73" s="163"/>
      <c r="X73" s="163" t="s">
        <v>168</v>
      </c>
      <c r="Y73" s="153"/>
      <c r="Z73" s="153"/>
      <c r="AA73" s="153"/>
      <c r="AB73" s="153"/>
      <c r="AC73" s="153"/>
      <c r="AD73" s="153"/>
      <c r="AE73" s="153"/>
      <c r="AF73" s="153"/>
      <c r="AG73" s="153" t="s">
        <v>169</v>
      </c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153"/>
      <c r="BH73" s="153"/>
    </row>
    <row r="74" spans="1:60" outlineLevel="1" x14ac:dyDescent="0.2">
      <c r="A74" s="179">
        <v>43</v>
      </c>
      <c r="B74" s="180" t="s">
        <v>281</v>
      </c>
      <c r="C74" s="187" t="s">
        <v>282</v>
      </c>
      <c r="D74" s="181" t="s">
        <v>283</v>
      </c>
      <c r="E74" s="182">
        <v>11</v>
      </c>
      <c r="F74" s="183"/>
      <c r="G74" s="184">
        <f t="shared" si="14"/>
        <v>0</v>
      </c>
      <c r="H74" s="164"/>
      <c r="I74" s="163">
        <f t="shared" si="15"/>
        <v>0</v>
      </c>
      <c r="J74" s="164"/>
      <c r="K74" s="163">
        <f t="shared" si="16"/>
        <v>0</v>
      </c>
      <c r="L74" s="163">
        <v>21</v>
      </c>
      <c r="M74" s="163">
        <f t="shared" si="17"/>
        <v>0</v>
      </c>
      <c r="N74" s="162">
        <v>0</v>
      </c>
      <c r="O74" s="162">
        <f t="shared" si="18"/>
        <v>0</v>
      </c>
      <c r="P74" s="162">
        <v>0</v>
      </c>
      <c r="Q74" s="162">
        <f t="shared" si="19"/>
        <v>0</v>
      </c>
      <c r="R74" s="163"/>
      <c r="S74" s="163" t="s">
        <v>140</v>
      </c>
      <c r="T74" s="163" t="s">
        <v>126</v>
      </c>
      <c r="U74" s="163">
        <v>0</v>
      </c>
      <c r="V74" s="163">
        <f t="shared" si="20"/>
        <v>0</v>
      </c>
      <c r="W74" s="163"/>
      <c r="X74" s="163" t="s">
        <v>284</v>
      </c>
      <c r="Y74" s="153"/>
      <c r="Z74" s="153"/>
      <c r="AA74" s="153"/>
      <c r="AB74" s="153"/>
      <c r="AC74" s="153"/>
      <c r="AD74" s="153"/>
      <c r="AE74" s="153"/>
      <c r="AF74" s="153"/>
      <c r="AG74" s="153" t="s">
        <v>285</v>
      </c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153"/>
      <c r="BH74" s="153"/>
    </row>
    <row r="75" spans="1:60" ht="22.5" outlineLevel="1" x14ac:dyDescent="0.2">
      <c r="A75" s="179">
        <v>44</v>
      </c>
      <c r="B75" s="180" t="s">
        <v>286</v>
      </c>
      <c r="C75" s="187" t="s">
        <v>287</v>
      </c>
      <c r="D75" s="181" t="s">
        <v>283</v>
      </c>
      <c r="E75" s="182">
        <v>2</v>
      </c>
      <c r="F75" s="183"/>
      <c r="G75" s="184">
        <f t="shared" si="14"/>
        <v>0</v>
      </c>
      <c r="H75" s="164"/>
      <c r="I75" s="163">
        <f t="shared" si="15"/>
        <v>0</v>
      </c>
      <c r="J75" s="164"/>
      <c r="K75" s="163">
        <f t="shared" si="16"/>
        <v>0</v>
      </c>
      <c r="L75" s="163">
        <v>21</v>
      </c>
      <c r="M75" s="163">
        <f t="shared" si="17"/>
        <v>0</v>
      </c>
      <c r="N75" s="162">
        <v>0</v>
      </c>
      <c r="O75" s="162">
        <f t="shared" si="18"/>
        <v>0</v>
      </c>
      <c r="P75" s="162">
        <v>0</v>
      </c>
      <c r="Q75" s="162">
        <f t="shared" si="19"/>
        <v>0</v>
      </c>
      <c r="R75" s="163"/>
      <c r="S75" s="163" t="s">
        <v>140</v>
      </c>
      <c r="T75" s="163" t="s">
        <v>126</v>
      </c>
      <c r="U75" s="163">
        <v>0</v>
      </c>
      <c r="V75" s="163">
        <f t="shared" si="20"/>
        <v>0</v>
      </c>
      <c r="W75" s="163"/>
      <c r="X75" s="163" t="s">
        <v>284</v>
      </c>
      <c r="Y75" s="153"/>
      <c r="Z75" s="153"/>
      <c r="AA75" s="153"/>
      <c r="AB75" s="153"/>
      <c r="AC75" s="153"/>
      <c r="AD75" s="153"/>
      <c r="AE75" s="153"/>
      <c r="AF75" s="153"/>
      <c r="AG75" s="153" t="s">
        <v>285</v>
      </c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3"/>
      <c r="AZ75" s="153"/>
      <c r="BA75" s="153"/>
      <c r="BB75" s="153"/>
      <c r="BC75" s="153"/>
      <c r="BD75" s="153"/>
      <c r="BE75" s="153"/>
      <c r="BF75" s="153"/>
      <c r="BG75" s="153"/>
      <c r="BH75" s="153"/>
    </row>
    <row r="76" spans="1:60" ht="22.5" outlineLevel="1" x14ac:dyDescent="0.2">
      <c r="A76" s="179">
        <v>45</v>
      </c>
      <c r="B76" s="180" t="s">
        <v>288</v>
      </c>
      <c r="C76" s="187" t="s">
        <v>289</v>
      </c>
      <c r="D76" s="181" t="s">
        <v>290</v>
      </c>
      <c r="E76" s="182">
        <v>4</v>
      </c>
      <c r="F76" s="183"/>
      <c r="G76" s="184">
        <f t="shared" si="14"/>
        <v>0</v>
      </c>
      <c r="H76" s="164"/>
      <c r="I76" s="163">
        <f t="shared" si="15"/>
        <v>0</v>
      </c>
      <c r="J76" s="164"/>
      <c r="K76" s="163">
        <f t="shared" si="16"/>
        <v>0</v>
      </c>
      <c r="L76" s="163">
        <v>21</v>
      </c>
      <c r="M76" s="163">
        <f t="shared" si="17"/>
        <v>0</v>
      </c>
      <c r="N76" s="162">
        <v>0</v>
      </c>
      <c r="O76" s="162">
        <f t="shared" si="18"/>
        <v>0</v>
      </c>
      <c r="P76" s="162">
        <v>0</v>
      </c>
      <c r="Q76" s="162">
        <f t="shared" si="19"/>
        <v>0</v>
      </c>
      <c r="R76" s="163"/>
      <c r="S76" s="163" t="s">
        <v>140</v>
      </c>
      <c r="T76" s="163" t="s">
        <v>126</v>
      </c>
      <c r="U76" s="163">
        <v>0</v>
      </c>
      <c r="V76" s="163">
        <f t="shared" si="20"/>
        <v>0</v>
      </c>
      <c r="W76" s="163"/>
      <c r="X76" s="163" t="s">
        <v>284</v>
      </c>
      <c r="Y76" s="153"/>
      <c r="Z76" s="153"/>
      <c r="AA76" s="153"/>
      <c r="AB76" s="153"/>
      <c r="AC76" s="153"/>
      <c r="AD76" s="153"/>
      <c r="AE76" s="153"/>
      <c r="AF76" s="153"/>
      <c r="AG76" s="153" t="s">
        <v>285</v>
      </c>
      <c r="AH76" s="153"/>
      <c r="AI76" s="153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3"/>
      <c r="BD76" s="153"/>
      <c r="BE76" s="153"/>
      <c r="BF76" s="153"/>
      <c r="BG76" s="153"/>
      <c r="BH76" s="153"/>
    </row>
    <row r="77" spans="1:60" ht="22.5" outlineLevel="1" x14ac:dyDescent="0.2">
      <c r="A77" s="179">
        <v>46</v>
      </c>
      <c r="B77" s="180" t="s">
        <v>291</v>
      </c>
      <c r="C77" s="187" t="s">
        <v>292</v>
      </c>
      <c r="D77" s="181" t="s">
        <v>290</v>
      </c>
      <c r="E77" s="182">
        <v>3</v>
      </c>
      <c r="F77" s="183"/>
      <c r="G77" s="184">
        <f t="shared" si="14"/>
        <v>0</v>
      </c>
      <c r="H77" s="164"/>
      <c r="I77" s="163">
        <f t="shared" si="15"/>
        <v>0</v>
      </c>
      <c r="J77" s="164"/>
      <c r="K77" s="163">
        <f t="shared" si="16"/>
        <v>0</v>
      </c>
      <c r="L77" s="163">
        <v>21</v>
      </c>
      <c r="M77" s="163">
        <f t="shared" si="17"/>
        <v>0</v>
      </c>
      <c r="N77" s="162">
        <v>0</v>
      </c>
      <c r="O77" s="162">
        <f t="shared" si="18"/>
        <v>0</v>
      </c>
      <c r="P77" s="162">
        <v>0</v>
      </c>
      <c r="Q77" s="162">
        <f t="shared" si="19"/>
        <v>0</v>
      </c>
      <c r="R77" s="163"/>
      <c r="S77" s="163" t="s">
        <v>140</v>
      </c>
      <c r="T77" s="163" t="s">
        <v>126</v>
      </c>
      <c r="U77" s="163">
        <v>0</v>
      </c>
      <c r="V77" s="163">
        <f t="shared" si="20"/>
        <v>0</v>
      </c>
      <c r="W77" s="163"/>
      <c r="X77" s="163" t="s">
        <v>284</v>
      </c>
      <c r="Y77" s="153"/>
      <c r="Z77" s="153"/>
      <c r="AA77" s="153"/>
      <c r="AB77" s="153"/>
      <c r="AC77" s="153"/>
      <c r="AD77" s="153"/>
      <c r="AE77" s="153"/>
      <c r="AF77" s="153"/>
      <c r="AG77" s="153" t="s">
        <v>285</v>
      </c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R77" s="153"/>
      <c r="AS77" s="153"/>
      <c r="AT77" s="153"/>
      <c r="AU77" s="153"/>
      <c r="AV77" s="153"/>
      <c r="AW77" s="153"/>
      <c r="AX77" s="153"/>
      <c r="AY77" s="153"/>
      <c r="AZ77" s="153"/>
      <c r="BA77" s="153"/>
      <c r="BB77" s="153"/>
      <c r="BC77" s="153"/>
      <c r="BD77" s="153"/>
      <c r="BE77" s="153"/>
      <c r="BF77" s="153"/>
      <c r="BG77" s="153"/>
      <c r="BH77" s="153"/>
    </row>
    <row r="78" spans="1:60" ht="22.5" outlineLevel="1" x14ac:dyDescent="0.2">
      <c r="A78" s="179">
        <v>47</v>
      </c>
      <c r="B78" s="180" t="s">
        <v>293</v>
      </c>
      <c r="C78" s="187" t="s">
        <v>294</v>
      </c>
      <c r="D78" s="181" t="s">
        <v>290</v>
      </c>
      <c r="E78" s="182">
        <v>3</v>
      </c>
      <c r="F78" s="183"/>
      <c r="G78" s="184">
        <f t="shared" si="14"/>
        <v>0</v>
      </c>
      <c r="H78" s="164"/>
      <c r="I78" s="163">
        <f t="shared" si="15"/>
        <v>0</v>
      </c>
      <c r="J78" s="164"/>
      <c r="K78" s="163">
        <f t="shared" si="16"/>
        <v>0</v>
      </c>
      <c r="L78" s="163">
        <v>21</v>
      </c>
      <c r="M78" s="163">
        <f t="shared" si="17"/>
        <v>0</v>
      </c>
      <c r="N78" s="162">
        <v>0</v>
      </c>
      <c r="O78" s="162">
        <f t="shared" si="18"/>
        <v>0</v>
      </c>
      <c r="P78" s="162">
        <v>0</v>
      </c>
      <c r="Q78" s="162">
        <f t="shared" si="19"/>
        <v>0</v>
      </c>
      <c r="R78" s="163"/>
      <c r="S78" s="163" t="s">
        <v>140</v>
      </c>
      <c r="T78" s="163" t="s">
        <v>126</v>
      </c>
      <c r="U78" s="163">
        <v>0</v>
      </c>
      <c r="V78" s="163">
        <f t="shared" si="20"/>
        <v>0</v>
      </c>
      <c r="W78" s="163"/>
      <c r="X78" s="163" t="s">
        <v>284</v>
      </c>
      <c r="Y78" s="153"/>
      <c r="Z78" s="153"/>
      <c r="AA78" s="153"/>
      <c r="AB78" s="153"/>
      <c r="AC78" s="153"/>
      <c r="AD78" s="153"/>
      <c r="AE78" s="153"/>
      <c r="AF78" s="153"/>
      <c r="AG78" s="153" t="s">
        <v>285</v>
      </c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/>
      <c r="BH78" s="153"/>
    </row>
    <row r="79" spans="1:60" ht="22.5" outlineLevel="1" x14ac:dyDescent="0.2">
      <c r="A79" s="179">
        <v>48</v>
      </c>
      <c r="B79" s="180" t="s">
        <v>295</v>
      </c>
      <c r="C79" s="187" t="s">
        <v>296</v>
      </c>
      <c r="D79" s="181" t="s">
        <v>207</v>
      </c>
      <c r="E79" s="182">
        <v>11</v>
      </c>
      <c r="F79" s="183"/>
      <c r="G79" s="184">
        <f t="shared" si="14"/>
        <v>0</v>
      </c>
      <c r="H79" s="164"/>
      <c r="I79" s="163">
        <f t="shared" si="15"/>
        <v>0</v>
      </c>
      <c r="J79" s="164"/>
      <c r="K79" s="163">
        <f t="shared" si="16"/>
        <v>0</v>
      </c>
      <c r="L79" s="163">
        <v>21</v>
      </c>
      <c r="M79" s="163">
        <f t="shared" si="17"/>
        <v>0</v>
      </c>
      <c r="N79" s="162">
        <v>0.09</v>
      </c>
      <c r="O79" s="162">
        <f t="shared" si="18"/>
        <v>0.99</v>
      </c>
      <c r="P79" s="162">
        <v>0</v>
      </c>
      <c r="Q79" s="162">
        <f t="shared" si="19"/>
        <v>0</v>
      </c>
      <c r="R79" s="163" t="s">
        <v>234</v>
      </c>
      <c r="S79" s="163" t="s">
        <v>125</v>
      </c>
      <c r="T79" s="163" t="s">
        <v>125</v>
      </c>
      <c r="U79" s="163">
        <v>0</v>
      </c>
      <c r="V79" s="163">
        <f t="shared" si="20"/>
        <v>0</v>
      </c>
      <c r="W79" s="163"/>
      <c r="X79" s="163" t="s">
        <v>236</v>
      </c>
      <c r="Y79" s="153"/>
      <c r="Z79" s="153"/>
      <c r="AA79" s="153"/>
      <c r="AB79" s="153"/>
      <c r="AC79" s="153"/>
      <c r="AD79" s="153"/>
      <c r="AE79" s="153"/>
      <c r="AF79" s="153"/>
      <c r="AG79" s="153" t="s">
        <v>237</v>
      </c>
      <c r="AH79" s="153"/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</row>
    <row r="80" spans="1:60" ht="22.5" outlineLevel="1" x14ac:dyDescent="0.2">
      <c r="A80" s="179">
        <v>49</v>
      </c>
      <c r="B80" s="180" t="s">
        <v>297</v>
      </c>
      <c r="C80" s="187" t="s">
        <v>298</v>
      </c>
      <c r="D80" s="181" t="s">
        <v>207</v>
      </c>
      <c r="E80" s="182">
        <v>2</v>
      </c>
      <c r="F80" s="183"/>
      <c r="G80" s="184">
        <f t="shared" si="14"/>
        <v>0</v>
      </c>
      <c r="H80" s="164"/>
      <c r="I80" s="163">
        <f t="shared" si="15"/>
        <v>0</v>
      </c>
      <c r="J80" s="164"/>
      <c r="K80" s="163">
        <f t="shared" si="16"/>
        <v>0</v>
      </c>
      <c r="L80" s="163">
        <v>21</v>
      </c>
      <c r="M80" s="163">
        <f t="shared" si="17"/>
        <v>0</v>
      </c>
      <c r="N80" s="162">
        <v>0.158</v>
      </c>
      <c r="O80" s="162">
        <f t="shared" si="18"/>
        <v>0.32</v>
      </c>
      <c r="P80" s="162">
        <v>0</v>
      </c>
      <c r="Q80" s="162">
        <f t="shared" si="19"/>
        <v>0</v>
      </c>
      <c r="R80" s="163" t="s">
        <v>234</v>
      </c>
      <c r="S80" s="163" t="s">
        <v>125</v>
      </c>
      <c r="T80" s="163" t="s">
        <v>125</v>
      </c>
      <c r="U80" s="163">
        <v>0</v>
      </c>
      <c r="V80" s="163">
        <f t="shared" si="20"/>
        <v>0</v>
      </c>
      <c r="W80" s="163"/>
      <c r="X80" s="163" t="s">
        <v>236</v>
      </c>
      <c r="Y80" s="153"/>
      <c r="Z80" s="153"/>
      <c r="AA80" s="153"/>
      <c r="AB80" s="153"/>
      <c r="AC80" s="153"/>
      <c r="AD80" s="153"/>
      <c r="AE80" s="153"/>
      <c r="AF80" s="153"/>
      <c r="AG80" s="153" t="s">
        <v>237</v>
      </c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/>
      <c r="BH80" s="153"/>
    </row>
    <row r="81" spans="1:60" outlineLevel="1" x14ac:dyDescent="0.2">
      <c r="A81" s="179">
        <v>50</v>
      </c>
      <c r="B81" s="180" t="s">
        <v>299</v>
      </c>
      <c r="C81" s="187" t="s">
        <v>300</v>
      </c>
      <c r="D81" s="181" t="s">
        <v>207</v>
      </c>
      <c r="E81" s="182">
        <v>2</v>
      </c>
      <c r="F81" s="183"/>
      <c r="G81" s="184">
        <f t="shared" si="14"/>
        <v>0</v>
      </c>
      <c r="H81" s="164"/>
      <c r="I81" s="163">
        <f t="shared" si="15"/>
        <v>0</v>
      </c>
      <c r="J81" s="164"/>
      <c r="K81" s="163">
        <f t="shared" si="16"/>
        <v>0</v>
      </c>
      <c r="L81" s="163">
        <v>21</v>
      </c>
      <c r="M81" s="163">
        <f t="shared" si="17"/>
        <v>0</v>
      </c>
      <c r="N81" s="162">
        <v>1.6140000000000001</v>
      </c>
      <c r="O81" s="162">
        <f t="shared" si="18"/>
        <v>3.23</v>
      </c>
      <c r="P81" s="162">
        <v>0</v>
      </c>
      <c r="Q81" s="162">
        <f t="shared" si="19"/>
        <v>0</v>
      </c>
      <c r="R81" s="163" t="s">
        <v>234</v>
      </c>
      <c r="S81" s="163" t="s">
        <v>125</v>
      </c>
      <c r="T81" s="163" t="s">
        <v>125</v>
      </c>
      <c r="U81" s="163">
        <v>0</v>
      </c>
      <c r="V81" s="163">
        <f t="shared" si="20"/>
        <v>0</v>
      </c>
      <c r="W81" s="163"/>
      <c r="X81" s="163" t="s">
        <v>236</v>
      </c>
      <c r="Y81" s="153"/>
      <c r="Z81" s="153"/>
      <c r="AA81" s="153"/>
      <c r="AB81" s="153"/>
      <c r="AC81" s="153"/>
      <c r="AD81" s="153"/>
      <c r="AE81" s="153"/>
      <c r="AF81" s="153"/>
      <c r="AG81" s="153" t="s">
        <v>237</v>
      </c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</row>
    <row r="82" spans="1:60" ht="22.5" outlineLevel="1" x14ac:dyDescent="0.2">
      <c r="A82" s="179">
        <v>51</v>
      </c>
      <c r="B82" s="180" t="s">
        <v>301</v>
      </c>
      <c r="C82" s="187" t="s">
        <v>302</v>
      </c>
      <c r="D82" s="181" t="s">
        <v>207</v>
      </c>
      <c r="E82" s="182">
        <v>2.02</v>
      </c>
      <c r="F82" s="183"/>
      <c r="G82" s="184">
        <f t="shared" si="14"/>
        <v>0</v>
      </c>
      <c r="H82" s="164"/>
      <c r="I82" s="163">
        <f t="shared" si="15"/>
        <v>0</v>
      </c>
      <c r="J82" s="164"/>
      <c r="K82" s="163">
        <f t="shared" si="16"/>
        <v>0</v>
      </c>
      <c r="L82" s="163">
        <v>21</v>
      </c>
      <c r="M82" s="163">
        <f t="shared" si="17"/>
        <v>0</v>
      </c>
      <c r="N82" s="162">
        <v>0.56999999999999995</v>
      </c>
      <c r="O82" s="162">
        <f t="shared" si="18"/>
        <v>1.1499999999999999</v>
      </c>
      <c r="P82" s="162">
        <v>0</v>
      </c>
      <c r="Q82" s="162">
        <f t="shared" si="19"/>
        <v>0</v>
      </c>
      <c r="R82" s="163" t="s">
        <v>234</v>
      </c>
      <c r="S82" s="163" t="s">
        <v>125</v>
      </c>
      <c r="T82" s="163" t="s">
        <v>125</v>
      </c>
      <c r="U82" s="163">
        <v>0</v>
      </c>
      <c r="V82" s="163">
        <f t="shared" si="20"/>
        <v>0</v>
      </c>
      <c r="W82" s="163"/>
      <c r="X82" s="163" t="s">
        <v>236</v>
      </c>
      <c r="Y82" s="153"/>
      <c r="Z82" s="153"/>
      <c r="AA82" s="153"/>
      <c r="AB82" s="153"/>
      <c r="AC82" s="153"/>
      <c r="AD82" s="153"/>
      <c r="AE82" s="153"/>
      <c r="AF82" s="153"/>
      <c r="AG82" s="153" t="s">
        <v>237</v>
      </c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</row>
    <row r="83" spans="1:60" outlineLevel="1" x14ac:dyDescent="0.2">
      <c r="A83" s="179">
        <v>52</v>
      </c>
      <c r="B83" s="180" t="s">
        <v>303</v>
      </c>
      <c r="C83" s="187" t="s">
        <v>304</v>
      </c>
      <c r="D83" s="181" t="s">
        <v>207</v>
      </c>
      <c r="E83" s="182">
        <v>2.02</v>
      </c>
      <c r="F83" s="183"/>
      <c r="G83" s="184">
        <f t="shared" si="14"/>
        <v>0</v>
      </c>
      <c r="H83" s="164"/>
      <c r="I83" s="163">
        <f t="shared" si="15"/>
        <v>0</v>
      </c>
      <c r="J83" s="164"/>
      <c r="K83" s="163">
        <f t="shared" si="16"/>
        <v>0</v>
      </c>
      <c r="L83" s="163">
        <v>21</v>
      </c>
      <c r="M83" s="163">
        <f t="shared" si="17"/>
        <v>0</v>
      </c>
      <c r="N83" s="162">
        <v>0.25</v>
      </c>
      <c r="O83" s="162">
        <f t="shared" si="18"/>
        <v>0.51</v>
      </c>
      <c r="P83" s="162">
        <v>0</v>
      </c>
      <c r="Q83" s="162">
        <f t="shared" si="19"/>
        <v>0</v>
      </c>
      <c r="R83" s="163" t="s">
        <v>234</v>
      </c>
      <c r="S83" s="163" t="s">
        <v>125</v>
      </c>
      <c r="T83" s="163" t="s">
        <v>125</v>
      </c>
      <c r="U83" s="163">
        <v>0</v>
      </c>
      <c r="V83" s="163">
        <f t="shared" si="20"/>
        <v>0</v>
      </c>
      <c r="W83" s="163"/>
      <c r="X83" s="163" t="s">
        <v>236</v>
      </c>
      <c r="Y83" s="153"/>
      <c r="Z83" s="153"/>
      <c r="AA83" s="153"/>
      <c r="AB83" s="153"/>
      <c r="AC83" s="153"/>
      <c r="AD83" s="153"/>
      <c r="AE83" s="153"/>
      <c r="AF83" s="153"/>
      <c r="AG83" s="153" t="s">
        <v>237</v>
      </c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</row>
    <row r="84" spans="1:60" outlineLevel="1" x14ac:dyDescent="0.2">
      <c r="A84" s="179">
        <v>53</v>
      </c>
      <c r="B84" s="180" t="s">
        <v>305</v>
      </c>
      <c r="C84" s="187" t="s">
        <v>306</v>
      </c>
      <c r="D84" s="181" t="s">
        <v>207</v>
      </c>
      <c r="E84" s="182">
        <v>1.01</v>
      </c>
      <c r="F84" s="183"/>
      <c r="G84" s="184">
        <f t="shared" si="14"/>
        <v>0</v>
      </c>
      <c r="H84" s="164"/>
      <c r="I84" s="163">
        <f t="shared" si="15"/>
        <v>0</v>
      </c>
      <c r="J84" s="164"/>
      <c r="K84" s="163">
        <f t="shared" si="16"/>
        <v>0</v>
      </c>
      <c r="L84" s="163">
        <v>21</v>
      </c>
      <c r="M84" s="163">
        <f t="shared" si="17"/>
        <v>0</v>
      </c>
      <c r="N84" s="162">
        <v>0.5</v>
      </c>
      <c r="O84" s="162">
        <f t="shared" si="18"/>
        <v>0.51</v>
      </c>
      <c r="P84" s="162">
        <v>0</v>
      </c>
      <c r="Q84" s="162">
        <f t="shared" si="19"/>
        <v>0</v>
      </c>
      <c r="R84" s="163" t="s">
        <v>234</v>
      </c>
      <c r="S84" s="163" t="s">
        <v>125</v>
      </c>
      <c r="T84" s="163" t="s">
        <v>125</v>
      </c>
      <c r="U84" s="163">
        <v>0</v>
      </c>
      <c r="V84" s="163">
        <f t="shared" si="20"/>
        <v>0</v>
      </c>
      <c r="W84" s="163"/>
      <c r="X84" s="163" t="s">
        <v>236</v>
      </c>
      <c r="Y84" s="153"/>
      <c r="Z84" s="153"/>
      <c r="AA84" s="153"/>
      <c r="AB84" s="153"/>
      <c r="AC84" s="153"/>
      <c r="AD84" s="153"/>
      <c r="AE84" s="153"/>
      <c r="AF84" s="153"/>
      <c r="AG84" s="153" t="s">
        <v>237</v>
      </c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</row>
    <row r="85" spans="1:60" x14ac:dyDescent="0.2">
      <c r="A85" s="167" t="s">
        <v>120</v>
      </c>
      <c r="B85" s="168" t="s">
        <v>80</v>
      </c>
      <c r="C85" s="186" t="s">
        <v>81</v>
      </c>
      <c r="D85" s="169"/>
      <c r="E85" s="170"/>
      <c r="F85" s="171"/>
      <c r="G85" s="172">
        <f>SUMIF(AG86:AG90,"&lt;&gt;NOR",G86:G90)</f>
        <v>0</v>
      </c>
      <c r="H85" s="166"/>
      <c r="I85" s="166">
        <f>SUM(I86:I90)</f>
        <v>0</v>
      </c>
      <c r="J85" s="166"/>
      <c r="K85" s="166">
        <f>SUM(K86:K90)</f>
        <v>0</v>
      </c>
      <c r="L85" s="166"/>
      <c r="M85" s="166">
        <f>SUM(M86:M90)</f>
        <v>0</v>
      </c>
      <c r="N85" s="165"/>
      <c r="O85" s="165">
        <f>SUM(O86:O90)</f>
        <v>4.05</v>
      </c>
      <c r="P85" s="165"/>
      <c r="Q85" s="165">
        <f>SUM(Q86:Q90)</f>
        <v>0</v>
      </c>
      <c r="R85" s="166"/>
      <c r="S85" s="166"/>
      <c r="T85" s="166"/>
      <c r="U85" s="166"/>
      <c r="V85" s="166">
        <f>SUM(V86:V90)</f>
        <v>3.1399999999999997</v>
      </c>
      <c r="W85" s="166"/>
      <c r="X85" s="166"/>
      <c r="AG85" t="s">
        <v>121</v>
      </c>
    </row>
    <row r="86" spans="1:60" ht="22.5" outlineLevel="1" x14ac:dyDescent="0.2">
      <c r="A86" s="179">
        <v>54</v>
      </c>
      <c r="B86" s="180" t="s">
        <v>307</v>
      </c>
      <c r="C86" s="187" t="s">
        <v>308</v>
      </c>
      <c r="D86" s="181" t="s">
        <v>139</v>
      </c>
      <c r="E86" s="182">
        <v>6</v>
      </c>
      <c r="F86" s="183"/>
      <c r="G86" s="184">
        <f>ROUND(E86*F86,2)</f>
        <v>0</v>
      </c>
      <c r="H86" s="164"/>
      <c r="I86" s="163">
        <f>ROUND(E86*H86,2)</f>
        <v>0</v>
      </c>
      <c r="J86" s="164"/>
      <c r="K86" s="163">
        <f>ROUND(E86*J86,2)</f>
        <v>0</v>
      </c>
      <c r="L86" s="163">
        <v>21</v>
      </c>
      <c r="M86" s="163">
        <f>G86*(1+L86/100)</f>
        <v>0</v>
      </c>
      <c r="N86" s="162">
        <v>0</v>
      </c>
      <c r="O86" s="162">
        <f>ROUND(E86*N86,2)</f>
        <v>0</v>
      </c>
      <c r="P86" s="162">
        <v>0</v>
      </c>
      <c r="Q86" s="162">
        <f>ROUND(E86*P86,2)</f>
        <v>0</v>
      </c>
      <c r="R86" s="163"/>
      <c r="S86" s="163" t="s">
        <v>140</v>
      </c>
      <c r="T86" s="163" t="s">
        <v>126</v>
      </c>
      <c r="U86" s="163">
        <v>0.19</v>
      </c>
      <c r="V86" s="163">
        <f>ROUND(E86*U86,2)</f>
        <v>1.1399999999999999</v>
      </c>
      <c r="W86" s="163"/>
      <c r="X86" s="163" t="s">
        <v>284</v>
      </c>
      <c r="Y86" s="153"/>
      <c r="Z86" s="153"/>
      <c r="AA86" s="153"/>
      <c r="AB86" s="153"/>
      <c r="AC86" s="153"/>
      <c r="AD86" s="153"/>
      <c r="AE86" s="153"/>
      <c r="AF86" s="153"/>
      <c r="AG86" s="153" t="s">
        <v>285</v>
      </c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</row>
    <row r="87" spans="1:60" ht="22.5" outlineLevel="1" x14ac:dyDescent="0.2">
      <c r="A87" s="179">
        <v>55</v>
      </c>
      <c r="B87" s="180" t="s">
        <v>309</v>
      </c>
      <c r="C87" s="187" t="s">
        <v>310</v>
      </c>
      <c r="D87" s="181" t="s">
        <v>311</v>
      </c>
      <c r="E87" s="182">
        <v>3</v>
      </c>
      <c r="F87" s="183"/>
      <c r="G87" s="184">
        <f>ROUND(E87*F87,2)</f>
        <v>0</v>
      </c>
      <c r="H87" s="164"/>
      <c r="I87" s="163">
        <f>ROUND(E87*H87,2)</f>
        <v>0</v>
      </c>
      <c r="J87" s="164"/>
      <c r="K87" s="163">
        <f>ROUND(E87*J87,2)</f>
        <v>0</v>
      </c>
      <c r="L87" s="163">
        <v>21</v>
      </c>
      <c r="M87" s="163">
        <f>G87*(1+L87/100)</f>
        <v>0</v>
      </c>
      <c r="N87" s="162">
        <v>0.1</v>
      </c>
      <c r="O87" s="162">
        <f>ROUND(E87*N87,2)</f>
        <v>0.3</v>
      </c>
      <c r="P87" s="162">
        <v>0</v>
      </c>
      <c r="Q87" s="162">
        <f>ROUND(E87*P87,2)</f>
        <v>0</v>
      </c>
      <c r="R87" s="163"/>
      <c r="S87" s="163" t="s">
        <v>140</v>
      </c>
      <c r="T87" s="163" t="s">
        <v>126</v>
      </c>
      <c r="U87" s="163">
        <v>0.19</v>
      </c>
      <c r="V87" s="163">
        <f>ROUND(E87*U87,2)</f>
        <v>0.56999999999999995</v>
      </c>
      <c r="W87" s="163"/>
      <c r="X87" s="163" t="s">
        <v>284</v>
      </c>
      <c r="Y87" s="153"/>
      <c r="Z87" s="153"/>
      <c r="AA87" s="153"/>
      <c r="AB87" s="153"/>
      <c r="AC87" s="153"/>
      <c r="AD87" s="153"/>
      <c r="AE87" s="153"/>
      <c r="AF87" s="153"/>
      <c r="AG87" s="153" t="s">
        <v>285</v>
      </c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</row>
    <row r="88" spans="1:60" ht="22.5" outlineLevel="1" x14ac:dyDescent="0.2">
      <c r="A88" s="173">
        <v>56</v>
      </c>
      <c r="B88" s="174" t="s">
        <v>312</v>
      </c>
      <c r="C88" s="188" t="s">
        <v>313</v>
      </c>
      <c r="D88" s="175" t="s">
        <v>314</v>
      </c>
      <c r="E88" s="176">
        <v>7.5</v>
      </c>
      <c r="F88" s="177"/>
      <c r="G88" s="178">
        <f>ROUND(E88*F88,2)</f>
        <v>0</v>
      </c>
      <c r="H88" s="164"/>
      <c r="I88" s="163">
        <f>ROUND(E88*H88,2)</f>
        <v>0</v>
      </c>
      <c r="J88" s="164"/>
      <c r="K88" s="163">
        <f>ROUND(E88*J88,2)</f>
        <v>0</v>
      </c>
      <c r="L88" s="163">
        <v>21</v>
      </c>
      <c r="M88" s="163">
        <f>G88*(1+L88/100)</f>
        <v>0</v>
      </c>
      <c r="N88" s="162">
        <v>0.5</v>
      </c>
      <c r="O88" s="162">
        <f>ROUND(E88*N88,2)</f>
        <v>3.75</v>
      </c>
      <c r="P88" s="162">
        <v>0</v>
      </c>
      <c r="Q88" s="162">
        <f>ROUND(E88*P88,2)</f>
        <v>0</v>
      </c>
      <c r="R88" s="163"/>
      <c r="S88" s="163" t="s">
        <v>140</v>
      </c>
      <c r="T88" s="163" t="s">
        <v>126</v>
      </c>
      <c r="U88" s="163">
        <v>0.19</v>
      </c>
      <c r="V88" s="163">
        <f>ROUND(E88*U88,2)</f>
        <v>1.43</v>
      </c>
      <c r="W88" s="163"/>
      <c r="X88" s="163" t="s">
        <v>284</v>
      </c>
      <c r="Y88" s="153"/>
      <c r="Z88" s="153"/>
      <c r="AA88" s="153"/>
      <c r="AB88" s="153"/>
      <c r="AC88" s="153"/>
      <c r="AD88" s="153"/>
      <c r="AE88" s="153"/>
      <c r="AF88" s="153"/>
      <c r="AG88" s="153" t="s">
        <v>285</v>
      </c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</row>
    <row r="89" spans="1:60" outlineLevel="1" x14ac:dyDescent="0.2">
      <c r="A89" s="160"/>
      <c r="B89" s="161"/>
      <c r="C89" s="194" t="s">
        <v>315</v>
      </c>
      <c r="D89" s="192"/>
      <c r="E89" s="193">
        <v>7.5</v>
      </c>
      <c r="F89" s="163"/>
      <c r="G89" s="163"/>
      <c r="H89" s="163"/>
      <c r="I89" s="163"/>
      <c r="J89" s="163"/>
      <c r="K89" s="163"/>
      <c r="L89" s="163"/>
      <c r="M89" s="163"/>
      <c r="N89" s="162"/>
      <c r="O89" s="162"/>
      <c r="P89" s="162"/>
      <c r="Q89" s="162"/>
      <c r="R89" s="163"/>
      <c r="S89" s="163"/>
      <c r="T89" s="163"/>
      <c r="U89" s="163"/>
      <c r="V89" s="163"/>
      <c r="W89" s="163"/>
      <c r="X89" s="163"/>
      <c r="Y89" s="153"/>
      <c r="Z89" s="153"/>
      <c r="AA89" s="153"/>
      <c r="AB89" s="153"/>
      <c r="AC89" s="153"/>
      <c r="AD89" s="153"/>
      <c r="AE89" s="153"/>
      <c r="AF89" s="153"/>
      <c r="AG89" s="153" t="s">
        <v>171</v>
      </c>
      <c r="AH89" s="153">
        <v>0</v>
      </c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</row>
    <row r="90" spans="1:60" ht="22.5" outlineLevel="1" x14ac:dyDescent="0.2">
      <c r="A90" s="179">
        <v>57</v>
      </c>
      <c r="B90" s="180" t="s">
        <v>316</v>
      </c>
      <c r="C90" s="187" t="s">
        <v>317</v>
      </c>
      <c r="D90" s="181" t="s">
        <v>311</v>
      </c>
      <c r="E90" s="182">
        <v>1</v>
      </c>
      <c r="F90" s="183"/>
      <c r="G90" s="184">
        <f>ROUND(E90*F90,2)</f>
        <v>0</v>
      </c>
      <c r="H90" s="164"/>
      <c r="I90" s="163">
        <f>ROUND(E90*H90,2)</f>
        <v>0</v>
      </c>
      <c r="J90" s="164"/>
      <c r="K90" s="163">
        <f>ROUND(E90*J90,2)</f>
        <v>0</v>
      </c>
      <c r="L90" s="163">
        <v>21</v>
      </c>
      <c r="M90" s="163">
        <f>G90*(1+L90/100)</f>
        <v>0</v>
      </c>
      <c r="N90" s="162">
        <v>0</v>
      </c>
      <c r="O90" s="162">
        <f>ROUND(E90*N90,2)</f>
        <v>0</v>
      </c>
      <c r="P90" s="162">
        <v>0</v>
      </c>
      <c r="Q90" s="162">
        <f>ROUND(E90*P90,2)</f>
        <v>0</v>
      </c>
      <c r="R90" s="163"/>
      <c r="S90" s="163" t="s">
        <v>140</v>
      </c>
      <c r="T90" s="163" t="s">
        <v>126</v>
      </c>
      <c r="U90" s="163">
        <v>0</v>
      </c>
      <c r="V90" s="163">
        <f>ROUND(E90*U90,2)</f>
        <v>0</v>
      </c>
      <c r="W90" s="163"/>
      <c r="X90" s="163" t="s">
        <v>284</v>
      </c>
      <c r="Y90" s="153"/>
      <c r="Z90" s="153"/>
      <c r="AA90" s="153"/>
      <c r="AB90" s="153"/>
      <c r="AC90" s="153"/>
      <c r="AD90" s="153"/>
      <c r="AE90" s="153"/>
      <c r="AF90" s="153"/>
      <c r="AG90" s="153" t="s">
        <v>285</v>
      </c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</row>
    <row r="91" spans="1:60" x14ac:dyDescent="0.2">
      <c r="A91" s="167" t="s">
        <v>120</v>
      </c>
      <c r="B91" s="168" t="s">
        <v>82</v>
      </c>
      <c r="C91" s="186" t="s">
        <v>83</v>
      </c>
      <c r="D91" s="169"/>
      <c r="E91" s="170"/>
      <c r="F91" s="171"/>
      <c r="G91" s="172">
        <f>SUMIF(AG92:AG92,"&lt;&gt;NOR",G92:G92)</f>
        <v>0</v>
      </c>
      <c r="H91" s="166"/>
      <c r="I91" s="166">
        <f>SUM(I92:I92)</f>
        <v>0</v>
      </c>
      <c r="J91" s="166"/>
      <c r="K91" s="166">
        <f>SUM(K92:K92)</f>
        <v>0</v>
      </c>
      <c r="L91" s="166"/>
      <c r="M91" s="166">
        <f>SUM(M92:M92)</f>
        <v>0</v>
      </c>
      <c r="N91" s="165"/>
      <c r="O91" s="165">
        <f>SUM(O92:O92)</f>
        <v>0</v>
      </c>
      <c r="P91" s="165"/>
      <c r="Q91" s="165">
        <f>SUM(Q92:Q92)</f>
        <v>0</v>
      </c>
      <c r="R91" s="166"/>
      <c r="S91" s="166"/>
      <c r="T91" s="166"/>
      <c r="U91" s="166"/>
      <c r="V91" s="166">
        <f>SUM(V92:V92)</f>
        <v>8.4</v>
      </c>
      <c r="W91" s="166"/>
      <c r="X91" s="166"/>
      <c r="AG91" t="s">
        <v>121</v>
      </c>
    </row>
    <row r="92" spans="1:60" outlineLevel="1" x14ac:dyDescent="0.2">
      <c r="A92" s="179">
        <v>58</v>
      </c>
      <c r="B92" s="180" t="s">
        <v>318</v>
      </c>
      <c r="C92" s="187" t="s">
        <v>319</v>
      </c>
      <c r="D92" s="181" t="s">
        <v>182</v>
      </c>
      <c r="E92" s="182">
        <v>140</v>
      </c>
      <c r="F92" s="183"/>
      <c r="G92" s="184">
        <f>ROUND(E92*F92,2)</f>
        <v>0</v>
      </c>
      <c r="H92" s="164"/>
      <c r="I92" s="163">
        <f>ROUND(E92*H92,2)</f>
        <v>0</v>
      </c>
      <c r="J92" s="164"/>
      <c r="K92" s="163">
        <f>ROUND(E92*J92,2)</f>
        <v>0</v>
      </c>
      <c r="L92" s="163">
        <v>21</v>
      </c>
      <c r="M92" s="163">
        <f>G92*(1+L92/100)</f>
        <v>0</v>
      </c>
      <c r="N92" s="162">
        <v>0</v>
      </c>
      <c r="O92" s="162">
        <f>ROUND(E92*N92,2)</f>
        <v>0</v>
      </c>
      <c r="P92" s="162">
        <v>0</v>
      </c>
      <c r="Q92" s="162">
        <f>ROUND(E92*P92,2)</f>
        <v>0</v>
      </c>
      <c r="R92" s="163"/>
      <c r="S92" s="163" t="s">
        <v>125</v>
      </c>
      <c r="T92" s="163" t="s">
        <v>125</v>
      </c>
      <c r="U92" s="163">
        <v>0.06</v>
      </c>
      <c r="V92" s="163">
        <f>ROUND(E92*U92,2)</f>
        <v>8.4</v>
      </c>
      <c r="W92" s="163"/>
      <c r="X92" s="163" t="s">
        <v>168</v>
      </c>
      <c r="Y92" s="153"/>
      <c r="Z92" s="153"/>
      <c r="AA92" s="153"/>
      <c r="AB92" s="153"/>
      <c r="AC92" s="153"/>
      <c r="AD92" s="153"/>
      <c r="AE92" s="153"/>
      <c r="AF92" s="153"/>
      <c r="AG92" s="153" t="s">
        <v>169</v>
      </c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</row>
    <row r="93" spans="1:60" x14ac:dyDescent="0.2">
      <c r="A93" s="167" t="s">
        <v>120</v>
      </c>
      <c r="B93" s="168" t="s">
        <v>84</v>
      </c>
      <c r="C93" s="186" t="s">
        <v>85</v>
      </c>
      <c r="D93" s="169"/>
      <c r="E93" s="170"/>
      <c r="F93" s="171"/>
      <c r="G93" s="172">
        <f>SUMIF(AG94:AG94,"&lt;&gt;NOR",G94:G94)</f>
        <v>0</v>
      </c>
      <c r="H93" s="166"/>
      <c r="I93" s="166">
        <f>SUM(I94:I94)</f>
        <v>0</v>
      </c>
      <c r="J93" s="166"/>
      <c r="K93" s="166">
        <f>SUM(K94:K94)</f>
        <v>0</v>
      </c>
      <c r="L93" s="166"/>
      <c r="M93" s="166">
        <f>SUM(M94:M94)</f>
        <v>0</v>
      </c>
      <c r="N93" s="165"/>
      <c r="O93" s="165">
        <f>SUM(O94:O94)</f>
        <v>0.04</v>
      </c>
      <c r="P93" s="165"/>
      <c r="Q93" s="165">
        <f>SUM(Q94:Q94)</f>
        <v>6.05</v>
      </c>
      <c r="R93" s="166"/>
      <c r="S93" s="166"/>
      <c r="T93" s="166"/>
      <c r="U93" s="166"/>
      <c r="V93" s="166">
        <f>SUM(V94:V94)</f>
        <v>41.6</v>
      </c>
      <c r="W93" s="166"/>
      <c r="X93" s="166"/>
      <c r="AG93" t="s">
        <v>121</v>
      </c>
    </row>
    <row r="94" spans="1:60" outlineLevel="1" x14ac:dyDescent="0.2">
      <c r="A94" s="179">
        <v>59</v>
      </c>
      <c r="B94" s="180" t="s">
        <v>320</v>
      </c>
      <c r="C94" s="187" t="s">
        <v>321</v>
      </c>
      <c r="D94" s="181" t="s">
        <v>182</v>
      </c>
      <c r="E94" s="182">
        <v>65</v>
      </c>
      <c r="F94" s="183"/>
      <c r="G94" s="184">
        <f>ROUND(E94*F94,2)</f>
        <v>0</v>
      </c>
      <c r="H94" s="164"/>
      <c r="I94" s="163">
        <f>ROUND(E94*H94,2)</f>
        <v>0</v>
      </c>
      <c r="J94" s="164"/>
      <c r="K94" s="163">
        <f>ROUND(E94*J94,2)</f>
        <v>0</v>
      </c>
      <c r="L94" s="163">
        <v>21</v>
      </c>
      <c r="M94" s="163">
        <f>G94*(1+L94/100)</f>
        <v>0</v>
      </c>
      <c r="N94" s="162">
        <v>5.9000000000000003E-4</v>
      </c>
      <c r="O94" s="162">
        <f>ROUND(E94*N94,2)</f>
        <v>0.04</v>
      </c>
      <c r="P94" s="162">
        <v>9.2999999999999999E-2</v>
      </c>
      <c r="Q94" s="162">
        <f>ROUND(E94*P94,2)</f>
        <v>6.05</v>
      </c>
      <c r="R94" s="163"/>
      <c r="S94" s="163" t="s">
        <v>125</v>
      </c>
      <c r="T94" s="163" t="s">
        <v>125</v>
      </c>
      <c r="U94" s="163">
        <v>0.64</v>
      </c>
      <c r="V94" s="163">
        <f>ROUND(E94*U94,2)</f>
        <v>41.6</v>
      </c>
      <c r="W94" s="163"/>
      <c r="X94" s="163" t="s">
        <v>168</v>
      </c>
      <c r="Y94" s="153"/>
      <c r="Z94" s="153"/>
      <c r="AA94" s="153"/>
      <c r="AB94" s="153"/>
      <c r="AC94" s="153"/>
      <c r="AD94" s="153"/>
      <c r="AE94" s="153"/>
      <c r="AF94" s="153"/>
      <c r="AG94" s="153" t="s">
        <v>169</v>
      </c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</row>
    <row r="95" spans="1:60" x14ac:dyDescent="0.2">
      <c r="A95" s="167" t="s">
        <v>120</v>
      </c>
      <c r="B95" s="168" t="s">
        <v>86</v>
      </c>
      <c r="C95" s="186" t="s">
        <v>87</v>
      </c>
      <c r="D95" s="169"/>
      <c r="E95" s="170"/>
      <c r="F95" s="171"/>
      <c r="G95" s="172">
        <f>SUMIF(AG96:AG99,"&lt;&gt;NOR",G96:G99)</f>
        <v>0</v>
      </c>
      <c r="H95" s="166"/>
      <c r="I95" s="166">
        <f>SUM(I96:I99)</f>
        <v>0</v>
      </c>
      <c r="J95" s="166"/>
      <c r="K95" s="166">
        <f>SUM(K96:K99)</f>
        <v>0</v>
      </c>
      <c r="L95" s="166"/>
      <c r="M95" s="166">
        <f>SUM(M96:M99)</f>
        <v>0</v>
      </c>
      <c r="N95" s="165"/>
      <c r="O95" s="165">
        <f>SUM(O96:O99)</f>
        <v>0</v>
      </c>
      <c r="P95" s="165"/>
      <c r="Q95" s="165">
        <f>SUM(Q96:Q99)</f>
        <v>0</v>
      </c>
      <c r="R95" s="166"/>
      <c r="S95" s="166"/>
      <c r="T95" s="166"/>
      <c r="U95" s="166"/>
      <c r="V95" s="166">
        <f>SUM(V96:V99)</f>
        <v>8.0299999999999994</v>
      </c>
      <c r="W95" s="166"/>
      <c r="X95" s="166"/>
      <c r="AG95" t="s">
        <v>121</v>
      </c>
    </row>
    <row r="96" spans="1:60" outlineLevel="1" x14ac:dyDescent="0.2">
      <c r="A96" s="179">
        <v>60</v>
      </c>
      <c r="B96" s="180" t="s">
        <v>322</v>
      </c>
      <c r="C96" s="187" t="s">
        <v>323</v>
      </c>
      <c r="D96" s="181" t="s">
        <v>233</v>
      </c>
      <c r="E96" s="182">
        <v>23.594999999999999</v>
      </c>
      <c r="F96" s="183"/>
      <c r="G96" s="184">
        <f>ROUND(E96*F96,2)</f>
        <v>0</v>
      </c>
      <c r="H96" s="164"/>
      <c r="I96" s="163">
        <f>ROUND(E96*H96,2)</f>
        <v>0</v>
      </c>
      <c r="J96" s="164"/>
      <c r="K96" s="163">
        <f>ROUND(E96*J96,2)</f>
        <v>0</v>
      </c>
      <c r="L96" s="163">
        <v>21</v>
      </c>
      <c r="M96" s="163">
        <f>G96*(1+L96/100)</f>
        <v>0</v>
      </c>
      <c r="N96" s="162">
        <v>0</v>
      </c>
      <c r="O96" s="162">
        <f>ROUND(E96*N96,2)</f>
        <v>0</v>
      </c>
      <c r="P96" s="162">
        <v>0</v>
      </c>
      <c r="Q96" s="162">
        <f>ROUND(E96*P96,2)</f>
        <v>0</v>
      </c>
      <c r="R96" s="163"/>
      <c r="S96" s="163" t="s">
        <v>125</v>
      </c>
      <c r="T96" s="163" t="s">
        <v>125</v>
      </c>
      <c r="U96" s="163">
        <v>0.28000000000000003</v>
      </c>
      <c r="V96" s="163">
        <f>ROUND(E96*U96,2)</f>
        <v>6.61</v>
      </c>
      <c r="W96" s="163"/>
      <c r="X96" s="163" t="s">
        <v>168</v>
      </c>
      <c r="Y96" s="153"/>
      <c r="Z96" s="153"/>
      <c r="AA96" s="153"/>
      <c r="AB96" s="153"/>
      <c r="AC96" s="153"/>
      <c r="AD96" s="153"/>
      <c r="AE96" s="153"/>
      <c r="AF96" s="153"/>
      <c r="AG96" s="153" t="s">
        <v>169</v>
      </c>
      <c r="AH96" s="153"/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  <c r="BH96" s="153"/>
    </row>
    <row r="97" spans="1:60" outlineLevel="1" x14ac:dyDescent="0.2">
      <c r="A97" s="179">
        <v>61</v>
      </c>
      <c r="B97" s="180" t="s">
        <v>324</v>
      </c>
      <c r="C97" s="187" t="s">
        <v>325</v>
      </c>
      <c r="D97" s="181" t="s">
        <v>233</v>
      </c>
      <c r="E97" s="182">
        <v>23.594999999999999</v>
      </c>
      <c r="F97" s="183"/>
      <c r="G97" s="184">
        <f>ROUND(E97*F97,2)</f>
        <v>0</v>
      </c>
      <c r="H97" s="164"/>
      <c r="I97" s="163">
        <f>ROUND(E97*H97,2)</f>
        <v>0</v>
      </c>
      <c r="J97" s="164"/>
      <c r="K97" s="163">
        <f>ROUND(E97*J97,2)</f>
        <v>0</v>
      </c>
      <c r="L97" s="163">
        <v>21</v>
      </c>
      <c r="M97" s="163">
        <f>G97*(1+L97/100)</f>
        <v>0</v>
      </c>
      <c r="N97" s="162">
        <v>0</v>
      </c>
      <c r="O97" s="162">
        <f>ROUND(E97*N97,2)</f>
        <v>0</v>
      </c>
      <c r="P97" s="162">
        <v>0</v>
      </c>
      <c r="Q97" s="162">
        <f>ROUND(E97*P97,2)</f>
        <v>0</v>
      </c>
      <c r="R97" s="163"/>
      <c r="S97" s="163" t="s">
        <v>125</v>
      </c>
      <c r="T97" s="163" t="s">
        <v>125</v>
      </c>
      <c r="U97" s="163">
        <v>0.05</v>
      </c>
      <c r="V97" s="163">
        <f>ROUND(E97*U97,2)</f>
        <v>1.18</v>
      </c>
      <c r="W97" s="163"/>
      <c r="X97" s="163" t="s">
        <v>168</v>
      </c>
      <c r="Y97" s="153"/>
      <c r="Z97" s="153"/>
      <c r="AA97" s="153"/>
      <c r="AB97" s="153"/>
      <c r="AC97" s="153"/>
      <c r="AD97" s="153"/>
      <c r="AE97" s="153"/>
      <c r="AF97" s="153"/>
      <c r="AG97" s="153" t="s">
        <v>169</v>
      </c>
      <c r="AH97" s="153"/>
      <c r="AI97" s="153"/>
      <c r="AJ97" s="153"/>
      <c r="AK97" s="153"/>
      <c r="AL97" s="153"/>
      <c r="AM97" s="153"/>
      <c r="AN97" s="153"/>
      <c r="AO97" s="153"/>
      <c r="AP97" s="153"/>
      <c r="AQ97" s="153"/>
      <c r="AR97" s="153"/>
      <c r="AS97" s="153"/>
      <c r="AT97" s="153"/>
      <c r="AU97" s="153"/>
      <c r="AV97" s="153"/>
      <c r="AW97" s="153"/>
      <c r="AX97" s="153"/>
      <c r="AY97" s="153"/>
      <c r="AZ97" s="153"/>
      <c r="BA97" s="153"/>
      <c r="BB97" s="153"/>
      <c r="BC97" s="153"/>
      <c r="BD97" s="153"/>
      <c r="BE97" s="153"/>
      <c r="BF97" s="153"/>
      <c r="BG97" s="153"/>
      <c r="BH97" s="153"/>
    </row>
    <row r="98" spans="1:60" outlineLevel="1" x14ac:dyDescent="0.2">
      <c r="A98" s="179">
        <v>62</v>
      </c>
      <c r="B98" s="180" t="s">
        <v>326</v>
      </c>
      <c r="C98" s="187" t="s">
        <v>327</v>
      </c>
      <c r="D98" s="181" t="s">
        <v>233</v>
      </c>
      <c r="E98" s="182">
        <v>23.594999999999999</v>
      </c>
      <c r="F98" s="183"/>
      <c r="G98" s="184">
        <f>ROUND(E98*F98,2)</f>
        <v>0</v>
      </c>
      <c r="H98" s="164"/>
      <c r="I98" s="163">
        <f>ROUND(E98*H98,2)</f>
        <v>0</v>
      </c>
      <c r="J98" s="164"/>
      <c r="K98" s="163">
        <f>ROUND(E98*J98,2)</f>
        <v>0</v>
      </c>
      <c r="L98" s="163">
        <v>21</v>
      </c>
      <c r="M98" s="163">
        <f>G98*(1+L98/100)</f>
        <v>0</v>
      </c>
      <c r="N98" s="162">
        <v>0</v>
      </c>
      <c r="O98" s="162">
        <f>ROUND(E98*N98,2)</f>
        <v>0</v>
      </c>
      <c r="P98" s="162">
        <v>0</v>
      </c>
      <c r="Q98" s="162">
        <f>ROUND(E98*P98,2)</f>
        <v>0</v>
      </c>
      <c r="R98" s="163"/>
      <c r="S98" s="163" t="s">
        <v>125</v>
      </c>
      <c r="T98" s="163" t="s">
        <v>125</v>
      </c>
      <c r="U98" s="163">
        <v>0</v>
      </c>
      <c r="V98" s="163">
        <f>ROUND(E98*U98,2)</f>
        <v>0</v>
      </c>
      <c r="W98" s="163"/>
      <c r="X98" s="163" t="s">
        <v>168</v>
      </c>
      <c r="Y98" s="153"/>
      <c r="Z98" s="153"/>
      <c r="AA98" s="153"/>
      <c r="AB98" s="153"/>
      <c r="AC98" s="153"/>
      <c r="AD98" s="153"/>
      <c r="AE98" s="153"/>
      <c r="AF98" s="153"/>
      <c r="AG98" s="153" t="s">
        <v>169</v>
      </c>
      <c r="AH98" s="153"/>
      <c r="AI98" s="153"/>
      <c r="AJ98" s="153"/>
      <c r="AK98" s="153"/>
      <c r="AL98" s="153"/>
      <c r="AM98" s="153"/>
      <c r="AN98" s="153"/>
      <c r="AO98" s="153"/>
      <c r="AP98" s="153"/>
      <c r="AQ98" s="153"/>
      <c r="AR98" s="153"/>
      <c r="AS98" s="153"/>
      <c r="AT98" s="153"/>
      <c r="AU98" s="153"/>
      <c r="AV98" s="153"/>
      <c r="AW98" s="153"/>
      <c r="AX98" s="153"/>
      <c r="AY98" s="153"/>
      <c r="AZ98" s="153"/>
      <c r="BA98" s="153"/>
      <c r="BB98" s="153"/>
      <c r="BC98" s="153"/>
      <c r="BD98" s="153"/>
      <c r="BE98" s="153"/>
      <c r="BF98" s="153"/>
      <c r="BG98" s="153"/>
      <c r="BH98" s="153"/>
    </row>
    <row r="99" spans="1:60" outlineLevel="1" x14ac:dyDescent="0.2">
      <c r="A99" s="179">
        <v>63</v>
      </c>
      <c r="B99" s="180" t="s">
        <v>328</v>
      </c>
      <c r="C99" s="187" t="s">
        <v>329</v>
      </c>
      <c r="D99" s="181" t="s">
        <v>233</v>
      </c>
      <c r="E99" s="182">
        <v>23.594999999999999</v>
      </c>
      <c r="F99" s="183"/>
      <c r="G99" s="184">
        <f>ROUND(E99*F99,2)</f>
        <v>0</v>
      </c>
      <c r="H99" s="164"/>
      <c r="I99" s="163">
        <f>ROUND(E99*H99,2)</f>
        <v>0</v>
      </c>
      <c r="J99" s="164"/>
      <c r="K99" s="163">
        <f>ROUND(E99*J99,2)</f>
        <v>0</v>
      </c>
      <c r="L99" s="163">
        <v>21</v>
      </c>
      <c r="M99" s="163">
        <f>G99*(1+L99/100)</f>
        <v>0</v>
      </c>
      <c r="N99" s="162">
        <v>0</v>
      </c>
      <c r="O99" s="162">
        <f>ROUND(E99*N99,2)</f>
        <v>0</v>
      </c>
      <c r="P99" s="162">
        <v>0</v>
      </c>
      <c r="Q99" s="162">
        <f>ROUND(E99*P99,2)</f>
        <v>0</v>
      </c>
      <c r="R99" s="163"/>
      <c r="S99" s="163" t="s">
        <v>125</v>
      </c>
      <c r="T99" s="163" t="s">
        <v>125</v>
      </c>
      <c r="U99" s="163">
        <v>0.01</v>
      </c>
      <c r="V99" s="163">
        <f>ROUND(E99*U99,2)</f>
        <v>0.24</v>
      </c>
      <c r="W99" s="163"/>
      <c r="X99" s="163" t="s">
        <v>168</v>
      </c>
      <c r="Y99" s="153"/>
      <c r="Z99" s="153"/>
      <c r="AA99" s="153"/>
      <c r="AB99" s="153"/>
      <c r="AC99" s="153"/>
      <c r="AD99" s="153"/>
      <c r="AE99" s="153"/>
      <c r="AF99" s="153"/>
      <c r="AG99" s="153" t="s">
        <v>169</v>
      </c>
      <c r="AH99" s="153"/>
      <c r="AI99" s="153"/>
      <c r="AJ99" s="153"/>
      <c r="AK99" s="153"/>
      <c r="AL99" s="153"/>
      <c r="AM99" s="153"/>
      <c r="AN99" s="153"/>
      <c r="AO99" s="153"/>
      <c r="AP99" s="153"/>
      <c r="AQ99" s="153"/>
      <c r="AR99" s="153"/>
      <c r="AS99" s="153"/>
      <c r="AT99" s="153"/>
      <c r="AU99" s="153"/>
      <c r="AV99" s="153"/>
      <c r="AW99" s="153"/>
      <c r="AX99" s="153"/>
      <c r="AY99" s="153"/>
      <c r="AZ99" s="153"/>
      <c r="BA99" s="153"/>
      <c r="BB99" s="153"/>
      <c r="BC99" s="153"/>
      <c r="BD99" s="153"/>
      <c r="BE99" s="153"/>
      <c r="BF99" s="153"/>
      <c r="BG99" s="153"/>
      <c r="BH99" s="153"/>
    </row>
    <row r="100" spans="1:60" x14ac:dyDescent="0.2">
      <c r="A100" s="167" t="s">
        <v>120</v>
      </c>
      <c r="B100" s="168" t="s">
        <v>88</v>
      </c>
      <c r="C100" s="186" t="s">
        <v>89</v>
      </c>
      <c r="D100" s="169"/>
      <c r="E100" s="170"/>
      <c r="F100" s="171"/>
      <c r="G100" s="172">
        <f>SUMIF(AG101:AG101,"&lt;&gt;NOR",G101:G101)</f>
        <v>0</v>
      </c>
      <c r="H100" s="166"/>
      <c r="I100" s="166">
        <f>SUM(I101:I101)</f>
        <v>0</v>
      </c>
      <c r="J100" s="166"/>
      <c r="K100" s="166">
        <f>SUM(K101:K101)</f>
        <v>0</v>
      </c>
      <c r="L100" s="166"/>
      <c r="M100" s="166">
        <f>SUM(M101:M101)</f>
        <v>0</v>
      </c>
      <c r="N100" s="165"/>
      <c r="O100" s="165">
        <f>SUM(O101:O101)</f>
        <v>0</v>
      </c>
      <c r="P100" s="165"/>
      <c r="Q100" s="165">
        <f>SUM(Q101:Q101)</f>
        <v>0</v>
      </c>
      <c r="R100" s="166"/>
      <c r="S100" s="166"/>
      <c r="T100" s="166"/>
      <c r="U100" s="166"/>
      <c r="V100" s="166">
        <f>SUM(V101:V101)</f>
        <v>60.03</v>
      </c>
      <c r="W100" s="166"/>
      <c r="X100" s="166"/>
      <c r="AG100" t="s">
        <v>121</v>
      </c>
    </row>
    <row r="101" spans="1:60" outlineLevel="1" x14ac:dyDescent="0.2">
      <c r="A101" s="179">
        <v>64</v>
      </c>
      <c r="B101" s="180" t="s">
        <v>330</v>
      </c>
      <c r="C101" s="187" t="s">
        <v>331</v>
      </c>
      <c r="D101" s="181" t="s">
        <v>233</v>
      </c>
      <c r="E101" s="182">
        <v>285.8426</v>
      </c>
      <c r="F101" s="183"/>
      <c r="G101" s="184">
        <f>ROUND(E101*F101,2)</f>
        <v>0</v>
      </c>
      <c r="H101" s="164"/>
      <c r="I101" s="163">
        <f>ROUND(E101*H101,2)</f>
        <v>0</v>
      </c>
      <c r="J101" s="164"/>
      <c r="K101" s="163">
        <f>ROUND(E101*J101,2)</f>
        <v>0</v>
      </c>
      <c r="L101" s="163">
        <v>21</v>
      </c>
      <c r="M101" s="163">
        <f>G101*(1+L101/100)</f>
        <v>0</v>
      </c>
      <c r="N101" s="162">
        <v>0</v>
      </c>
      <c r="O101" s="162">
        <f>ROUND(E101*N101,2)</f>
        <v>0</v>
      </c>
      <c r="P101" s="162">
        <v>0</v>
      </c>
      <c r="Q101" s="162">
        <f>ROUND(E101*P101,2)</f>
        <v>0</v>
      </c>
      <c r="R101" s="163"/>
      <c r="S101" s="163" t="s">
        <v>125</v>
      </c>
      <c r="T101" s="163" t="s">
        <v>125</v>
      </c>
      <c r="U101" s="163">
        <v>0.21</v>
      </c>
      <c r="V101" s="163">
        <f>ROUND(E101*U101,2)</f>
        <v>60.03</v>
      </c>
      <c r="W101" s="163"/>
      <c r="X101" s="163" t="s">
        <v>332</v>
      </c>
      <c r="Y101" s="153"/>
      <c r="Z101" s="153"/>
      <c r="AA101" s="153"/>
      <c r="AB101" s="153"/>
      <c r="AC101" s="153"/>
      <c r="AD101" s="153"/>
      <c r="AE101" s="153"/>
      <c r="AF101" s="153"/>
      <c r="AG101" s="153" t="s">
        <v>333</v>
      </c>
      <c r="AH101" s="153"/>
      <c r="AI101" s="153"/>
      <c r="AJ101" s="153"/>
      <c r="AK101" s="153"/>
      <c r="AL101" s="153"/>
      <c r="AM101" s="153"/>
      <c r="AN101" s="153"/>
      <c r="AO101" s="153"/>
      <c r="AP101" s="153"/>
      <c r="AQ101" s="153"/>
      <c r="AR101" s="153"/>
      <c r="AS101" s="153"/>
      <c r="AT101" s="153"/>
      <c r="AU101" s="153"/>
      <c r="AV101" s="153"/>
      <c r="AW101" s="153"/>
      <c r="AX101" s="153"/>
      <c r="AY101" s="153"/>
      <c r="AZ101" s="153"/>
      <c r="BA101" s="153"/>
      <c r="BB101" s="153"/>
      <c r="BC101" s="153"/>
      <c r="BD101" s="153"/>
      <c r="BE101" s="153"/>
      <c r="BF101" s="153"/>
      <c r="BG101" s="153"/>
      <c r="BH101" s="153"/>
    </row>
    <row r="102" spans="1:60" x14ac:dyDescent="0.2">
      <c r="A102" s="167" t="s">
        <v>120</v>
      </c>
      <c r="B102" s="168" t="s">
        <v>90</v>
      </c>
      <c r="C102" s="186" t="s">
        <v>87</v>
      </c>
      <c r="D102" s="169"/>
      <c r="E102" s="170"/>
      <c r="F102" s="171"/>
      <c r="G102" s="172">
        <f>SUMIF(AG103:AG103,"&lt;&gt;NOR",G103:G103)</f>
        <v>0</v>
      </c>
      <c r="H102" s="166"/>
      <c r="I102" s="166">
        <f>SUM(I103:I103)</f>
        <v>0</v>
      </c>
      <c r="J102" s="166"/>
      <c r="K102" s="166">
        <f>SUM(K103:K103)</f>
        <v>0</v>
      </c>
      <c r="L102" s="166"/>
      <c r="M102" s="166">
        <f>SUM(M103:M103)</f>
        <v>0</v>
      </c>
      <c r="N102" s="165"/>
      <c r="O102" s="165">
        <f>SUM(O103:O103)</f>
        <v>0</v>
      </c>
      <c r="P102" s="165"/>
      <c r="Q102" s="165">
        <f>SUM(Q103:Q103)</f>
        <v>0</v>
      </c>
      <c r="R102" s="166"/>
      <c r="S102" s="166"/>
      <c r="T102" s="166"/>
      <c r="U102" s="166"/>
      <c r="V102" s="166">
        <f>SUM(V103:V103)</f>
        <v>0</v>
      </c>
      <c r="W102" s="166"/>
      <c r="X102" s="166"/>
      <c r="AG102" t="s">
        <v>121</v>
      </c>
    </row>
    <row r="103" spans="1:60" outlineLevel="1" x14ac:dyDescent="0.2">
      <c r="A103" s="173">
        <v>65</v>
      </c>
      <c r="B103" s="174" t="s">
        <v>334</v>
      </c>
      <c r="C103" s="188" t="s">
        <v>335</v>
      </c>
      <c r="D103" s="175" t="s">
        <v>233</v>
      </c>
      <c r="E103" s="176">
        <v>76.83</v>
      </c>
      <c r="F103" s="177"/>
      <c r="G103" s="178">
        <f>ROUND(E103*F103,2)</f>
        <v>0</v>
      </c>
      <c r="H103" s="164"/>
      <c r="I103" s="163">
        <f>ROUND(E103*H103,2)</f>
        <v>0</v>
      </c>
      <c r="J103" s="164"/>
      <c r="K103" s="163">
        <f>ROUND(E103*J103,2)</f>
        <v>0</v>
      </c>
      <c r="L103" s="163">
        <v>21</v>
      </c>
      <c r="M103" s="163">
        <f>G103*(1+L103/100)</f>
        <v>0</v>
      </c>
      <c r="N103" s="162">
        <v>0</v>
      </c>
      <c r="O103" s="162">
        <f>ROUND(E103*N103,2)</f>
        <v>0</v>
      </c>
      <c r="P103" s="162">
        <v>0</v>
      </c>
      <c r="Q103" s="162">
        <f>ROUND(E103*P103,2)</f>
        <v>0</v>
      </c>
      <c r="R103" s="163"/>
      <c r="S103" s="163" t="s">
        <v>125</v>
      </c>
      <c r="T103" s="163" t="s">
        <v>125</v>
      </c>
      <c r="U103" s="163">
        <v>0</v>
      </c>
      <c r="V103" s="163">
        <f>ROUND(E103*U103,2)</f>
        <v>0</v>
      </c>
      <c r="W103" s="163"/>
      <c r="X103" s="163" t="s">
        <v>336</v>
      </c>
      <c r="Y103" s="153"/>
      <c r="Z103" s="153"/>
      <c r="AA103" s="153"/>
      <c r="AB103" s="153"/>
      <c r="AC103" s="153"/>
      <c r="AD103" s="153"/>
      <c r="AE103" s="153"/>
      <c r="AF103" s="153"/>
      <c r="AG103" s="153" t="s">
        <v>337</v>
      </c>
      <c r="AH103" s="153"/>
      <c r="AI103" s="153"/>
      <c r="AJ103" s="153"/>
      <c r="AK103" s="153"/>
      <c r="AL103" s="153"/>
      <c r="AM103" s="153"/>
      <c r="AN103" s="153"/>
      <c r="AO103" s="153"/>
      <c r="AP103" s="153"/>
      <c r="AQ103" s="153"/>
      <c r="AR103" s="153"/>
      <c r="AS103" s="153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</row>
    <row r="104" spans="1:60" x14ac:dyDescent="0.2">
      <c r="A104" s="3"/>
      <c r="B104" s="4"/>
      <c r="C104" s="189"/>
      <c r="D104" s="6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AE104">
        <v>15</v>
      </c>
      <c r="AF104">
        <v>21</v>
      </c>
      <c r="AG104" t="s">
        <v>107</v>
      </c>
    </row>
    <row r="105" spans="1:60" x14ac:dyDescent="0.2">
      <c r="A105" s="156"/>
      <c r="B105" s="157" t="s">
        <v>31</v>
      </c>
      <c r="C105" s="190"/>
      <c r="D105" s="158"/>
      <c r="E105" s="159"/>
      <c r="F105" s="159"/>
      <c r="G105" s="185">
        <f>G8+G47+G49+G51+G59+G64+G85+G91+G93+G95+G100+G102</f>
        <v>0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AE105">
        <f>SUMIF(L7:L103,AE104,G7:G103)</f>
        <v>0</v>
      </c>
      <c r="AF105">
        <f>SUMIF(L7:L103,AF104,G7:G103)</f>
        <v>0</v>
      </c>
      <c r="AG105" t="s">
        <v>161</v>
      </c>
    </row>
    <row r="106" spans="1:60" x14ac:dyDescent="0.2">
      <c r="A106" s="3"/>
      <c r="B106" s="4"/>
      <c r="C106" s="189"/>
      <c r="D106" s="6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60" x14ac:dyDescent="0.2">
      <c r="A107" s="3"/>
      <c r="B107" s="4"/>
      <c r="C107" s="189"/>
      <c r="D107" s="6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60" x14ac:dyDescent="0.2">
      <c r="A108" s="257" t="s">
        <v>162</v>
      </c>
      <c r="B108" s="257"/>
      <c r="C108" s="258"/>
      <c r="D108" s="6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60" x14ac:dyDescent="0.2">
      <c r="A109" s="259"/>
      <c r="B109" s="260"/>
      <c r="C109" s="261"/>
      <c r="D109" s="260"/>
      <c r="E109" s="260"/>
      <c r="F109" s="260"/>
      <c r="G109" s="262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AG109" t="s">
        <v>163</v>
      </c>
    </row>
    <row r="110" spans="1:60" x14ac:dyDescent="0.2">
      <c r="A110" s="263"/>
      <c r="B110" s="264"/>
      <c r="C110" s="265"/>
      <c r="D110" s="264"/>
      <c r="E110" s="264"/>
      <c r="F110" s="264"/>
      <c r="G110" s="266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60" x14ac:dyDescent="0.2">
      <c r="A111" s="263"/>
      <c r="B111" s="264"/>
      <c r="C111" s="265"/>
      <c r="D111" s="264"/>
      <c r="E111" s="264"/>
      <c r="F111" s="264"/>
      <c r="G111" s="266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60" x14ac:dyDescent="0.2">
      <c r="A112" s="263"/>
      <c r="B112" s="264"/>
      <c r="C112" s="265"/>
      <c r="D112" s="264"/>
      <c r="E112" s="264"/>
      <c r="F112" s="264"/>
      <c r="G112" s="266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33" x14ac:dyDescent="0.2">
      <c r="A113" s="267"/>
      <c r="B113" s="268"/>
      <c r="C113" s="269"/>
      <c r="D113" s="268"/>
      <c r="E113" s="268"/>
      <c r="F113" s="268"/>
      <c r="G113" s="270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33" x14ac:dyDescent="0.2">
      <c r="A114" s="3"/>
      <c r="B114" s="4"/>
      <c r="C114" s="189"/>
      <c r="D114" s="6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33" x14ac:dyDescent="0.2">
      <c r="C115" s="191"/>
      <c r="D115" s="10"/>
      <c r="AG115" t="s">
        <v>164</v>
      </c>
    </row>
    <row r="116" spans="1:33" x14ac:dyDescent="0.2">
      <c r="D116" s="10"/>
    </row>
    <row r="117" spans="1:33" x14ac:dyDescent="0.2">
      <c r="D117" s="10"/>
    </row>
    <row r="118" spans="1:33" x14ac:dyDescent="0.2">
      <c r="D118" s="10"/>
    </row>
    <row r="119" spans="1:33" x14ac:dyDescent="0.2">
      <c r="D119" s="10"/>
    </row>
    <row r="120" spans="1:33" x14ac:dyDescent="0.2">
      <c r="D120" s="10"/>
    </row>
    <row r="121" spans="1:33" x14ac:dyDescent="0.2">
      <c r="D121" s="10"/>
    </row>
    <row r="122" spans="1:33" x14ac:dyDescent="0.2">
      <c r="D122" s="10"/>
    </row>
    <row r="123" spans="1:33" x14ac:dyDescent="0.2">
      <c r="D123" s="10"/>
    </row>
    <row r="124" spans="1:33" x14ac:dyDescent="0.2">
      <c r="D124" s="10"/>
    </row>
    <row r="125" spans="1:33" x14ac:dyDescent="0.2">
      <c r="D125" s="10"/>
    </row>
    <row r="126" spans="1:33" x14ac:dyDescent="0.2">
      <c r="D126" s="10"/>
    </row>
    <row r="127" spans="1:33" x14ac:dyDescent="0.2">
      <c r="D127" s="10"/>
    </row>
    <row r="128" spans="1:33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password="A0CB" sheet="1"/>
  <mergeCells count="6">
    <mergeCell ref="A109:G113"/>
    <mergeCell ref="A1:G1"/>
    <mergeCell ref="C2:G2"/>
    <mergeCell ref="C3:G3"/>
    <mergeCell ref="C4:G4"/>
    <mergeCell ref="A108:C108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50</vt:i4>
      </vt:variant>
    </vt:vector>
  </HeadingPairs>
  <TitlesOfParts>
    <vt:vector size="55" baseType="lpstr">
      <vt:lpstr>Pokyny pro vyplnění</vt:lpstr>
      <vt:lpstr>Stavba</vt:lpstr>
      <vt:lpstr>VzorPolozky</vt:lpstr>
      <vt:lpstr>00 1 Naklady</vt:lpstr>
      <vt:lpstr>1 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'00 1 Naklady'!Názvy_tisku</vt:lpstr>
      <vt:lpstr>'1 1 Pol'!Názvy_tisku</vt:lpstr>
      <vt:lpstr>oadresa</vt:lpstr>
      <vt:lpstr>Stavba!Objednatel</vt:lpstr>
      <vt:lpstr>Stavba!Objekt</vt:lpstr>
      <vt:lpstr>'00 1 Naklady'!Oblast_tisku</vt:lpstr>
      <vt:lpstr>'1 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František Kujan</dc:creator>
  <cp:lastModifiedBy>Ing. František Kujan</cp:lastModifiedBy>
  <cp:lastPrinted>2019-03-19T12:27:02Z</cp:lastPrinted>
  <dcterms:created xsi:type="dcterms:W3CDTF">2009-04-08T07:15:50Z</dcterms:created>
  <dcterms:modified xsi:type="dcterms:W3CDTF">2022-12-12T09:27:07Z</dcterms:modified>
</cp:coreProperties>
</file>