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U:\Dokumenty\INVESTICE - pracovní\Korespondence_2024\22_OPRAVA STŘECHY\"/>
    </mc:Choice>
  </mc:AlternateContent>
  <xr:revisionPtr revIDLastSave="0" documentId="13_ncr:1_{93487FDF-EEE0-4AA0-9E8A-56F6DE7EF535}" xr6:coauthVersionLast="47" xr6:coauthVersionMax="47" xr10:uidLastSave="{00000000-0000-0000-0000-000000000000}"/>
  <bookViews>
    <workbookView xWindow="18600" yWindow="1035" windowWidth="18690" windowHeight="20040" xr2:uid="{00000000-000D-0000-FFFF-FFFF00000000}"/>
  </bookViews>
  <sheets>
    <sheet name="nad vstupem" sheetId="9" r:id="rId1"/>
    <sheet name="technologie" sheetId="13" r:id="rId2"/>
    <sheet name="sklad" sheetId="14" r:id="rId3"/>
    <sheet name="Střehom" sheetId="15" r:id="rId4"/>
    <sheet name="Studeňany" sheetId="16" r:id="rId5"/>
  </sheets>
  <calcPr calcId="191029"/>
</workbook>
</file>

<file path=xl/calcChain.xml><?xml version="1.0" encoding="utf-8"?>
<calcChain xmlns="http://schemas.openxmlformats.org/spreadsheetml/2006/main">
  <c r="E30" i="14" l="1"/>
  <c r="E38" i="15"/>
  <c r="E27" i="16"/>
  <c r="E26" i="15"/>
  <c r="E16" i="15"/>
  <c r="E28" i="14"/>
  <c r="E24" i="14"/>
  <c r="E24" i="16"/>
  <c r="E23" i="16"/>
  <c r="E20" i="16"/>
  <c r="E21" i="16" s="1"/>
  <c r="E19" i="16"/>
  <c r="E18" i="16"/>
  <c r="E15" i="16"/>
  <c r="E14" i="16"/>
  <c r="E13" i="16"/>
  <c r="E12" i="16"/>
  <c r="E11" i="16"/>
  <c r="E10" i="16"/>
  <c r="E9" i="16"/>
  <c r="E8" i="16"/>
  <c r="E7" i="16"/>
  <c r="E6" i="16"/>
  <c r="E36" i="15"/>
  <c r="E32" i="15"/>
  <c r="E35" i="15"/>
  <c r="E34" i="15"/>
  <c r="E31" i="15"/>
  <c r="E30" i="15"/>
  <c r="E29" i="15"/>
  <c r="E28" i="15"/>
  <c r="E25" i="15"/>
  <c r="E24" i="15"/>
  <c r="E23" i="15"/>
  <c r="E22" i="15"/>
  <c r="E21" i="15"/>
  <c r="E20" i="15"/>
  <c r="E15" i="15"/>
  <c r="E14" i="15"/>
  <c r="E13" i="15"/>
  <c r="E12" i="15"/>
  <c r="E11" i="15"/>
  <c r="E10" i="15"/>
  <c r="E9" i="15"/>
  <c r="E8" i="15"/>
  <c r="E7" i="15"/>
  <c r="E6" i="15"/>
  <c r="E27" i="9"/>
  <c r="E23" i="9"/>
  <c r="E27" i="14"/>
  <c r="E26" i="14"/>
  <c r="E23" i="14"/>
  <c r="E22" i="14"/>
  <c r="E21" i="14"/>
  <c r="E18" i="14"/>
  <c r="E17" i="14"/>
  <c r="E19" i="14" s="1"/>
  <c r="E16" i="14"/>
  <c r="E15" i="14"/>
  <c r="E14" i="14"/>
  <c r="E13" i="14"/>
  <c r="E12" i="14"/>
  <c r="E11" i="14"/>
  <c r="E10" i="14"/>
  <c r="E9" i="14"/>
  <c r="E8" i="14"/>
  <c r="E27" i="13"/>
  <c r="E26" i="13"/>
  <c r="E23" i="13"/>
  <c r="E22" i="13"/>
  <c r="E21" i="13"/>
  <c r="E18" i="13"/>
  <c r="E17" i="13"/>
  <c r="E16" i="13"/>
  <c r="E15" i="13"/>
  <c r="E14" i="13"/>
  <c r="E13" i="13"/>
  <c r="E12" i="13"/>
  <c r="E11" i="13"/>
  <c r="E10" i="13"/>
  <c r="E9" i="13"/>
  <c r="E8" i="13"/>
  <c r="E26" i="9"/>
  <c r="E25" i="9"/>
  <c r="E17" i="9"/>
  <c r="E22" i="9"/>
  <c r="E21" i="9"/>
  <c r="E20" i="9"/>
  <c r="E15" i="9"/>
  <c r="E18" i="9" s="1"/>
  <c r="E16" i="9"/>
  <c r="E14" i="9"/>
  <c r="E13" i="9"/>
  <c r="E12" i="9"/>
  <c r="E11" i="9"/>
  <c r="E10" i="9"/>
  <c r="E9" i="9"/>
  <c r="E8" i="9"/>
  <c r="C8" i="13"/>
  <c r="C9" i="13" s="1"/>
  <c r="C10" i="13"/>
  <c r="C11" i="13"/>
  <c r="C13" i="13"/>
  <c r="C14" i="13"/>
  <c r="E29" i="9" l="1"/>
  <c r="E16" i="16"/>
  <c r="C19" i="16"/>
  <c r="C12" i="16"/>
  <c r="C11" i="16"/>
  <c r="C10" i="16"/>
  <c r="C9" i="16"/>
  <c r="C8" i="16"/>
  <c r="C6" i="16"/>
  <c r="E25" i="16"/>
  <c r="C24" i="15"/>
  <c r="C22" i="15"/>
  <c r="C23" i="15"/>
  <c r="C20" i="15"/>
  <c r="C21" i="15" s="1"/>
  <c r="C28" i="15"/>
  <c r="C11" i="15"/>
  <c r="C10" i="15"/>
  <c r="C9" i="15"/>
  <c r="C8" i="15"/>
  <c r="C6" i="15"/>
  <c r="C21" i="14"/>
  <c r="C22" i="14"/>
  <c r="C23" i="14" s="1"/>
  <c r="C11" i="14"/>
  <c r="C10" i="14"/>
  <c r="C8" i="14"/>
  <c r="C22" i="13"/>
  <c r="C23" i="13" s="1"/>
  <c r="C21" i="9"/>
  <c r="C22" i="9" s="1"/>
  <c r="C7" i="16" l="1"/>
  <c r="C20" i="16"/>
  <c r="C18" i="16"/>
  <c r="C30" i="15"/>
  <c r="C7" i="15"/>
  <c r="C14" i="14"/>
  <c r="C13" i="14"/>
  <c r="C12" i="14"/>
  <c r="C21" i="13"/>
  <c r="E28" i="13"/>
  <c r="C20" i="9"/>
  <c r="C14" i="9"/>
  <c r="C13" i="9"/>
  <c r="C12" i="9"/>
  <c r="C11" i="9"/>
  <c r="C9" i="14" l="1"/>
  <c r="E24" i="13"/>
  <c r="E19" i="13"/>
  <c r="E30" i="13" s="1"/>
  <c r="C10" i="9" l="1"/>
  <c r="C8" i="9"/>
  <c r="C9" i="9" l="1"/>
</calcChain>
</file>

<file path=xl/sharedStrings.xml><?xml version="1.0" encoding="utf-8"?>
<sst xmlns="http://schemas.openxmlformats.org/spreadsheetml/2006/main" count="270" uniqueCount="46">
  <si>
    <t>m2</t>
  </si>
  <si>
    <t>jed.</t>
  </si>
  <si>
    <t>počet</t>
  </si>
  <si>
    <t>cena/jed.</t>
  </si>
  <si>
    <t>cena</t>
  </si>
  <si>
    <t>ks</t>
  </si>
  <si>
    <r>
      <t>Podklady :</t>
    </r>
    <r>
      <rPr>
        <sz val="10"/>
        <rFont val="Arial CE"/>
        <charset val="238"/>
      </rPr>
      <t xml:space="preserve"> </t>
    </r>
  </si>
  <si>
    <t>popis</t>
  </si>
  <si>
    <t>Kč</t>
  </si>
  <si>
    <t>celkem bez DPH</t>
  </si>
  <si>
    <t>střešní HIF DEKPLAN 76, tl. 1,5 mm,výztuž PES</t>
  </si>
  <si>
    <t>bm</t>
  </si>
  <si>
    <t>Cestovné, režie, PU tmel, ostatní</t>
  </si>
  <si>
    <t xml:space="preserve"> </t>
  </si>
  <si>
    <t>opracování detailu - roh vnitřní/vnější</t>
  </si>
  <si>
    <t>Součet kapitol</t>
  </si>
  <si>
    <t>zaměření</t>
  </si>
  <si>
    <t>koutová lišta r.š. 150 mm</t>
  </si>
  <si>
    <t>opracování detailu prostupu pr. 150 mm</t>
  </si>
  <si>
    <t>vpust systémová PVC</t>
  </si>
  <si>
    <t>Tepelné izolace</t>
  </si>
  <si>
    <t>speciální kotevní materiál (teleskop + turbošroub)</t>
  </si>
  <si>
    <t>D+M tepelné izolace EPS 70S 100 mm</t>
  </si>
  <si>
    <t>D+M tepelné izolace EPS 150S 100 mm</t>
  </si>
  <si>
    <t>Ostatní</t>
  </si>
  <si>
    <t>Oprava střechy - Úpravna vody, Lázně Bělohrad</t>
  </si>
  <si>
    <t>Střecha č.1 - nad vchodem</t>
  </si>
  <si>
    <t>podložka okapnice FeZn 0,8 mm,r.š. 330 mm</t>
  </si>
  <si>
    <t>Střecha č.2 - technologie</t>
  </si>
  <si>
    <t>Střecha č.3 - sklad</t>
  </si>
  <si>
    <t>Ceny jsou uvedeny bez DPH.</t>
  </si>
  <si>
    <t>postupné navážení tepelné izolace</t>
  </si>
  <si>
    <t>geotextilie separační skelná 120 g/m2</t>
  </si>
  <si>
    <t>Střecha</t>
  </si>
  <si>
    <t>Přístřešky nad dveřmi</t>
  </si>
  <si>
    <t>okapnice Viplanyl r.š. 330 mm</t>
  </si>
  <si>
    <t>okapnice/závětrná lišta Viplanyl r.š. 250 mm</t>
  </si>
  <si>
    <t>okapnice/závětrná lišta Viplanyl r.š. 450 mm</t>
  </si>
  <si>
    <t>stěnová lišta Viplanyl r.š. 100 mm</t>
  </si>
  <si>
    <t>rohová lišta r.š. 100 mm Viplanyl</t>
  </si>
  <si>
    <t>koutová lišta r.š. 150 mm Viplanyl</t>
  </si>
  <si>
    <t>závětrná lišta r.š. 330 mm Viplanyl</t>
  </si>
  <si>
    <t>nové bleskosvody v původním rozsahu (plochy)</t>
  </si>
  <si>
    <t>demontáž stávajících konstrukcí (lepenka, fólie, oplechování a td.) včetně likvidace</t>
  </si>
  <si>
    <t>Oprava střechy - ČS Střehom</t>
  </si>
  <si>
    <t>Oprava střechy - ČS Studeňany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</si>
</sst>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Kč&quot;;[Red]\-#,##0.0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0" applyNumberFormat="1"/>
    <xf numFmtId="0" fontId="4" fillId="0" borderId="0" xfId="0" applyFont="1"/>
    <xf numFmtId="0" fontId="5" fillId="0" borderId="0" xfId="0" applyFont="1"/>
    <xf numFmtId="44" fontId="0" fillId="0" borderId="0" xfId="1" applyFont="1"/>
    <xf numFmtId="164" fontId="5" fillId="0" borderId="0" xfId="0" applyNumberFormat="1" applyFont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1" xfId="0" applyBorder="1"/>
    <xf numFmtId="0" fontId="0" fillId="0" borderId="9" xfId="0" applyBorder="1" applyAlignment="1">
      <alignment horizontal="center"/>
    </xf>
    <xf numFmtId="164" fontId="0" fillId="0" borderId="9" xfId="0" applyNumberFormat="1" applyBorder="1"/>
    <xf numFmtId="42" fontId="0" fillId="0" borderId="10" xfId="1" applyNumberFormat="1" applyFont="1" applyFill="1" applyBorder="1"/>
    <xf numFmtId="0" fontId="0" fillId="0" borderId="2" xfId="0" applyBorder="1"/>
    <xf numFmtId="0" fontId="0" fillId="0" borderId="3" xfId="0" applyBorder="1" applyAlignment="1">
      <alignment horizontal="center"/>
    </xf>
    <xf numFmtId="42" fontId="0" fillId="0" borderId="12" xfId="1" applyNumberFormat="1" applyFont="1" applyFill="1" applyBorder="1"/>
    <xf numFmtId="164" fontId="0" fillId="0" borderId="7" xfId="0" applyNumberFormat="1" applyBorder="1"/>
    <xf numFmtId="42" fontId="5" fillId="0" borderId="0" xfId="0" applyNumberFormat="1" applyFont="1"/>
    <xf numFmtId="2" fontId="0" fillId="0" borderId="0" xfId="0" applyNumberFormat="1"/>
    <xf numFmtId="0" fontId="0" fillId="0" borderId="14" xfId="0" applyBorder="1"/>
    <xf numFmtId="0" fontId="0" fillId="0" borderId="15" xfId="0" applyBorder="1" applyAlignment="1">
      <alignment horizontal="center"/>
    </xf>
    <xf numFmtId="42" fontId="0" fillId="0" borderId="11" xfId="1" applyNumberFormat="1" applyFont="1" applyFill="1" applyBorder="1"/>
    <xf numFmtId="164" fontId="0" fillId="0" borderId="16" xfId="0" applyNumberFormat="1" applyBorder="1"/>
    <xf numFmtId="42" fontId="4" fillId="0" borderId="17" xfId="1" applyNumberFormat="1" applyFont="1" applyFill="1" applyBorder="1"/>
    <xf numFmtId="0" fontId="0" fillId="0" borderId="1" xfId="0" applyBorder="1" applyAlignment="1">
      <alignment wrapText="1"/>
    </xf>
    <xf numFmtId="0" fontId="3" fillId="0" borderId="0" xfId="0" applyFont="1"/>
    <xf numFmtId="2" fontId="0" fillId="0" borderId="3" xfId="0" applyNumberFormat="1" applyBorder="1"/>
    <xf numFmtId="164" fontId="0" fillId="0" borderId="3" xfId="0" applyNumberFormat="1" applyBorder="1"/>
    <xf numFmtId="0" fontId="0" fillId="0" borderId="0" xfId="0" applyAlignment="1">
      <alignment horizontal="center"/>
    </xf>
    <xf numFmtId="165" fontId="0" fillId="0" borderId="0" xfId="1" applyNumberFormat="1" applyFont="1"/>
    <xf numFmtId="0" fontId="0" fillId="0" borderId="0" xfId="0" applyAlignment="1">
      <alignment horizontal="left"/>
    </xf>
    <xf numFmtId="2" fontId="0" fillId="0" borderId="9" xfId="0" applyNumberFormat="1" applyBorder="1"/>
    <xf numFmtId="2" fontId="0" fillId="0" borderId="7" xfId="0" applyNumberFormat="1" applyBorder="1"/>
    <xf numFmtId="44" fontId="0" fillId="0" borderId="0" xfId="0" applyNumberFormat="1"/>
    <xf numFmtId="0" fontId="0" fillId="0" borderId="18" xfId="0" applyBorder="1"/>
    <xf numFmtId="2" fontId="0" fillId="0" borderId="19" xfId="0" applyNumberFormat="1" applyBorder="1"/>
    <xf numFmtId="164" fontId="0" fillId="0" borderId="19" xfId="0" applyNumberFormat="1" applyBorder="1"/>
    <xf numFmtId="42" fontId="0" fillId="0" borderId="20" xfId="1" applyNumberFormat="1" applyFont="1" applyFill="1" applyBorder="1"/>
    <xf numFmtId="0" fontId="0" fillId="0" borderId="17" xfId="0" applyBorder="1"/>
    <xf numFmtId="0" fontId="4" fillId="0" borderId="13" xfId="0" applyFont="1" applyBorder="1"/>
    <xf numFmtId="164" fontId="0" fillId="0" borderId="15" xfId="0" applyNumberFormat="1" applyBorder="1"/>
    <xf numFmtId="42" fontId="0" fillId="0" borderId="21" xfId="1" applyNumberFormat="1" applyFont="1" applyFill="1" applyBorder="1"/>
    <xf numFmtId="42" fontId="4" fillId="0" borderId="0" xfId="1" applyNumberFormat="1" applyFont="1" applyFill="1" applyBorder="1"/>
    <xf numFmtId="8" fontId="0" fillId="0" borderId="19" xfId="0" applyNumberFormat="1" applyBorder="1"/>
    <xf numFmtId="8" fontId="0" fillId="0" borderId="7" xfId="0" applyNumberFormat="1" applyBorder="1"/>
    <xf numFmtId="0" fontId="0" fillId="0" borderId="2" xfId="0" applyBorder="1" applyAlignment="1">
      <alignment wrapText="1"/>
    </xf>
    <xf numFmtId="2" fontId="0" fillId="0" borderId="22" xfId="0" applyNumberFormat="1" applyBorder="1"/>
    <xf numFmtId="8" fontId="0" fillId="0" borderId="3" xfId="0" applyNumberFormat="1" applyBorder="1"/>
    <xf numFmtId="0" fontId="0" fillId="0" borderId="23" xfId="0" applyBorder="1"/>
    <xf numFmtId="0" fontId="0" fillId="0" borderId="24" xfId="0" applyBorder="1"/>
    <xf numFmtId="0" fontId="0" fillId="0" borderId="19" xfId="0" applyBorder="1" applyAlignment="1">
      <alignment horizontal="center"/>
    </xf>
    <xf numFmtId="0" fontId="0" fillId="0" borderId="26" xfId="0" applyBorder="1"/>
    <xf numFmtId="8" fontId="0" fillId="0" borderId="9" xfId="0" applyNumberFormat="1" applyBorder="1"/>
    <xf numFmtId="0" fontId="4" fillId="0" borderId="27" xfId="0" applyFont="1" applyBorder="1"/>
    <xf numFmtId="164" fontId="0" fillId="0" borderId="27" xfId="0" applyNumberFormat="1" applyBorder="1"/>
    <xf numFmtId="42" fontId="4" fillId="0" borderId="28" xfId="1" applyNumberFormat="1" applyFont="1" applyFill="1" applyBorder="1"/>
    <xf numFmtId="0" fontId="4" fillId="0" borderId="29" xfId="0" applyFont="1" applyBorder="1"/>
    <xf numFmtId="164" fontId="0" fillId="0" borderId="25" xfId="0" applyNumberFormat="1" applyBorder="1"/>
    <xf numFmtId="42" fontId="4" fillId="0" borderId="26" xfId="1" applyNumberFormat="1" applyFont="1" applyFill="1" applyBorder="1"/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/>
    </xf>
    <xf numFmtId="0" fontId="4" fillId="2" borderId="13" xfId="0" applyFont="1" applyFill="1" applyBorder="1"/>
    <xf numFmtId="0" fontId="0" fillId="2" borderId="17" xfId="0" applyFill="1" applyBorder="1"/>
    <xf numFmtId="42" fontId="4" fillId="2" borderId="16" xfId="1" applyNumberFormat="1" applyFont="1" applyFill="1" applyBorder="1"/>
    <xf numFmtId="0" fontId="4" fillId="3" borderId="13" xfId="0" applyFont="1" applyFill="1" applyBorder="1"/>
    <xf numFmtId="0" fontId="0" fillId="3" borderId="17" xfId="0" applyFill="1" applyBorder="1"/>
    <xf numFmtId="42" fontId="4" fillId="3" borderId="16" xfId="1" applyNumberFormat="1" applyFont="1" applyFill="1" applyBorder="1"/>
    <xf numFmtId="0" fontId="0" fillId="0" borderId="0" xfId="0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2" fontId="0" fillId="0" borderId="15" xfId="0" applyNumberFormat="1" applyBorder="1"/>
    <xf numFmtId="0" fontId="0" fillId="0" borderId="4" xfId="0" applyBorder="1"/>
    <xf numFmtId="42" fontId="0" fillId="0" borderId="24" xfId="1" applyNumberFormat="1" applyFont="1" applyFill="1" applyBorder="1"/>
    <xf numFmtId="164" fontId="0" fillId="0" borderId="30" xfId="0" applyNumberFormat="1" applyBorder="1"/>
    <xf numFmtId="42" fontId="0" fillId="0" borderId="31" xfId="1" applyNumberFormat="1" applyFont="1" applyFill="1" applyBorder="1"/>
    <xf numFmtId="2" fontId="0" fillId="0" borderId="3" xfId="0" applyNumberFormat="1" applyBorder="1" applyAlignment="1">
      <alignment horizontal="center"/>
    </xf>
    <xf numFmtId="0" fontId="3" fillId="0" borderId="0" xfId="0" applyFont="1" applyFill="1" applyBorder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zoomScale="145" zoomScaleNormal="145" workbookViewId="0">
      <selection activeCell="C2" sqref="C2"/>
    </sheetView>
  </sheetViews>
  <sheetFormatPr defaultRowHeight="12.75" x14ac:dyDescent="0.2"/>
  <cols>
    <col min="1" max="1" width="41.7109375" customWidth="1"/>
    <col min="3" max="3" width="10.5703125" bestFit="1" customWidth="1"/>
    <col min="4" max="4" width="11" bestFit="1" customWidth="1"/>
    <col min="5" max="5" width="14.28515625" bestFit="1" customWidth="1"/>
    <col min="6" max="6" width="9.42578125" bestFit="1" customWidth="1"/>
    <col min="7" max="8" width="10.140625" customWidth="1"/>
    <col min="9" max="10" width="14.28515625" customWidth="1"/>
    <col min="11" max="12" width="9.5703125" bestFit="1" customWidth="1"/>
  </cols>
  <sheetData>
    <row r="1" spans="1:12" ht="20.25" customHeight="1" x14ac:dyDescent="0.25">
      <c r="A1" s="80" t="s">
        <v>25</v>
      </c>
      <c r="G1" t="s">
        <v>13</v>
      </c>
    </row>
    <row r="2" spans="1:12" ht="15.75" x14ac:dyDescent="0.25">
      <c r="A2" s="28"/>
    </row>
    <row r="3" spans="1:12" ht="15.75" x14ac:dyDescent="0.25">
      <c r="A3" s="28" t="s">
        <v>26</v>
      </c>
    </row>
    <row r="4" spans="1:12" ht="15.75" x14ac:dyDescent="0.25">
      <c r="A4" s="28"/>
    </row>
    <row r="5" spans="1:12" x14ac:dyDescent="0.2">
      <c r="A5" s="1" t="s">
        <v>6</v>
      </c>
      <c r="B5" t="s">
        <v>16</v>
      </c>
      <c r="G5" s="7"/>
    </row>
    <row r="6" spans="1:12" ht="13.5" thickBot="1" x14ac:dyDescent="0.25">
      <c r="A6" s="6"/>
    </row>
    <row r="7" spans="1:12" ht="13.5" thickBot="1" x14ac:dyDescent="0.25">
      <c r="A7" s="2" t="s">
        <v>7</v>
      </c>
      <c r="B7" s="3" t="s">
        <v>1</v>
      </c>
      <c r="C7" s="3" t="s">
        <v>2</v>
      </c>
      <c r="D7" s="3" t="s">
        <v>3</v>
      </c>
      <c r="E7" s="4" t="s">
        <v>4</v>
      </c>
      <c r="H7" s="33"/>
      <c r="I7" s="31"/>
      <c r="J7" s="31"/>
      <c r="K7" s="32"/>
      <c r="L7" s="32"/>
    </row>
    <row r="8" spans="1:12" x14ac:dyDescent="0.2">
      <c r="A8" s="10" t="s">
        <v>10</v>
      </c>
      <c r="B8" s="11" t="s">
        <v>0</v>
      </c>
      <c r="C8" s="35">
        <f>179.4+(17.9+10.3+8)*0.35+10*0.3+10*0.3</f>
        <v>198.07</v>
      </c>
      <c r="D8" s="19"/>
      <c r="E8" s="18">
        <f>SUM(C8*D8)</f>
        <v>0</v>
      </c>
      <c r="G8" s="21"/>
      <c r="H8" s="33"/>
      <c r="I8" s="31"/>
      <c r="J8" s="31"/>
      <c r="K8" s="32"/>
      <c r="L8" s="32"/>
    </row>
    <row r="9" spans="1:12" x14ac:dyDescent="0.2">
      <c r="A9" s="12" t="s">
        <v>32</v>
      </c>
      <c r="B9" s="13" t="s">
        <v>0</v>
      </c>
      <c r="C9" s="35">
        <f>C8</f>
        <v>198.07</v>
      </c>
      <c r="D9" s="14"/>
      <c r="E9" s="15">
        <f>SUM(D9*C9)</f>
        <v>0</v>
      </c>
      <c r="G9" s="21"/>
      <c r="I9" s="31"/>
      <c r="J9" s="31"/>
      <c r="K9" s="32"/>
      <c r="L9" s="32"/>
    </row>
    <row r="10" spans="1:12" x14ac:dyDescent="0.2">
      <c r="A10" s="27" t="s">
        <v>27</v>
      </c>
      <c r="B10" s="13" t="s">
        <v>11</v>
      </c>
      <c r="C10" s="35">
        <f>18+10.3+8</f>
        <v>36.299999999999997</v>
      </c>
      <c r="D10" s="14"/>
      <c r="E10" s="15">
        <f t="shared" ref="E10:E14" si="0">SUM(D10*C10)</f>
        <v>0</v>
      </c>
      <c r="G10" s="5"/>
      <c r="I10" s="31"/>
      <c r="J10" s="31"/>
      <c r="K10" s="32"/>
      <c r="L10" s="32"/>
    </row>
    <row r="11" spans="1:12" x14ac:dyDescent="0.2">
      <c r="A11" s="27" t="s">
        <v>36</v>
      </c>
      <c r="B11" s="13" t="s">
        <v>11</v>
      </c>
      <c r="C11" s="35">
        <f>38</f>
        <v>38</v>
      </c>
      <c r="D11" s="14"/>
      <c r="E11" s="15">
        <f t="shared" si="0"/>
        <v>0</v>
      </c>
      <c r="G11" s="5"/>
      <c r="I11" s="31"/>
      <c r="J11" s="31"/>
      <c r="K11" s="32"/>
      <c r="L11" s="32"/>
    </row>
    <row r="12" spans="1:12" x14ac:dyDescent="0.2">
      <c r="A12" s="27" t="s">
        <v>39</v>
      </c>
      <c r="B12" s="13" t="s">
        <v>11</v>
      </c>
      <c r="C12" s="35">
        <f>38</f>
        <v>38</v>
      </c>
      <c r="D12" s="14"/>
      <c r="E12" s="15">
        <f t="shared" si="0"/>
        <v>0</v>
      </c>
      <c r="G12" s="5"/>
      <c r="I12" s="31"/>
      <c r="J12" s="31"/>
      <c r="K12" s="32"/>
      <c r="L12" s="32"/>
    </row>
    <row r="13" spans="1:12" x14ac:dyDescent="0.2">
      <c r="A13" s="27" t="s">
        <v>40</v>
      </c>
      <c r="B13" s="13" t="s">
        <v>11</v>
      </c>
      <c r="C13" s="35">
        <f>18*2+10.3*2</f>
        <v>56.6</v>
      </c>
      <c r="D13" s="14"/>
      <c r="E13" s="15">
        <f t="shared" si="0"/>
        <v>0</v>
      </c>
      <c r="G13" s="5"/>
      <c r="I13" s="31"/>
      <c r="J13" s="31"/>
      <c r="K13" s="32"/>
      <c r="L13" s="32"/>
    </row>
    <row r="14" spans="1:12" x14ac:dyDescent="0.2">
      <c r="A14" s="12" t="s">
        <v>14</v>
      </c>
      <c r="B14" s="13" t="s">
        <v>5</v>
      </c>
      <c r="C14" s="35">
        <f>5+4</f>
        <v>9</v>
      </c>
      <c r="D14" s="14"/>
      <c r="E14" s="15">
        <f t="shared" si="0"/>
        <v>0</v>
      </c>
      <c r="I14" s="31"/>
      <c r="J14" s="31"/>
      <c r="K14" s="32"/>
      <c r="L14" s="32"/>
    </row>
    <row r="15" spans="1:12" x14ac:dyDescent="0.2">
      <c r="A15" s="22" t="s">
        <v>18</v>
      </c>
      <c r="B15" s="23" t="s">
        <v>5</v>
      </c>
      <c r="C15" s="34">
        <v>6</v>
      </c>
      <c r="D15" s="43"/>
      <c r="E15" s="15">
        <f>SUM(D15*C15)</f>
        <v>0</v>
      </c>
      <c r="I15" s="31"/>
      <c r="J15" s="31"/>
      <c r="K15" s="32"/>
      <c r="L15" s="32"/>
    </row>
    <row r="16" spans="1:12" x14ac:dyDescent="0.2">
      <c r="A16" s="22" t="s">
        <v>19</v>
      </c>
      <c r="B16" s="23" t="s">
        <v>8</v>
      </c>
      <c r="C16" s="34">
        <v>1</v>
      </c>
      <c r="D16" s="14"/>
      <c r="E16" s="15">
        <f>SUM(D16*C16)</f>
        <v>0</v>
      </c>
      <c r="I16" s="31"/>
      <c r="J16" s="31"/>
      <c r="K16" s="32"/>
      <c r="L16" s="32"/>
    </row>
    <row r="17" spans="1:12" ht="13.5" thickBot="1" x14ac:dyDescent="0.25">
      <c r="A17" s="16" t="s">
        <v>12</v>
      </c>
      <c r="B17" s="17" t="s">
        <v>8</v>
      </c>
      <c r="C17" s="29">
        <v>1</v>
      </c>
      <c r="D17" s="30"/>
      <c r="E17" s="15">
        <f>SUM(D17*C17)</f>
        <v>0</v>
      </c>
      <c r="G17" s="8"/>
      <c r="I17" s="31"/>
      <c r="J17" s="31"/>
      <c r="K17" s="32"/>
      <c r="L17" s="32"/>
    </row>
    <row r="18" spans="1:12" ht="13.5" thickBot="1" x14ac:dyDescent="0.25">
      <c r="C18" s="42" t="s">
        <v>9</v>
      </c>
      <c r="D18" s="25"/>
      <c r="E18" s="26">
        <f>SUM(E8:E17)</f>
        <v>0</v>
      </c>
      <c r="G18" s="9"/>
      <c r="H18" s="20"/>
      <c r="I18" s="31"/>
      <c r="J18" s="31"/>
      <c r="K18" s="32"/>
      <c r="L18" s="32"/>
    </row>
    <row r="19" spans="1:12" ht="13.5" thickBot="1" x14ac:dyDescent="0.25">
      <c r="A19" s="6" t="s">
        <v>20</v>
      </c>
      <c r="B19" s="31" t="s">
        <v>1</v>
      </c>
      <c r="C19" s="31" t="s">
        <v>2</v>
      </c>
      <c r="D19" s="31" t="s">
        <v>3</v>
      </c>
      <c r="E19" s="65" t="s">
        <v>4</v>
      </c>
      <c r="G19" s="9"/>
      <c r="H19" s="20"/>
      <c r="I19" s="31"/>
      <c r="J19" s="31"/>
      <c r="K19" s="32"/>
      <c r="L19" s="32"/>
    </row>
    <row r="20" spans="1:12" x14ac:dyDescent="0.2">
      <c r="A20" s="37" t="s">
        <v>21</v>
      </c>
      <c r="B20" s="53" t="s">
        <v>5</v>
      </c>
      <c r="C20" s="38">
        <f>C21*5</f>
        <v>897</v>
      </c>
      <c r="D20" s="46"/>
      <c r="E20" s="40">
        <f>SUM(C20*D20)</f>
        <v>0</v>
      </c>
      <c r="G20" s="9"/>
      <c r="H20" s="20"/>
      <c r="I20" s="31"/>
      <c r="J20" s="31"/>
      <c r="K20" s="32"/>
      <c r="L20" s="32"/>
    </row>
    <row r="21" spans="1:12" x14ac:dyDescent="0.2">
      <c r="A21" s="27" t="s">
        <v>22</v>
      </c>
      <c r="B21" s="11" t="s">
        <v>0</v>
      </c>
      <c r="C21" s="35">
        <f>179.4</f>
        <v>179.4</v>
      </c>
      <c r="D21" s="47"/>
      <c r="E21" s="15">
        <f>SUM(D21*C21)</f>
        <v>0</v>
      </c>
      <c r="G21" s="9"/>
      <c r="H21" s="20"/>
      <c r="I21" s="31"/>
      <c r="J21" s="31"/>
      <c r="K21" s="32"/>
      <c r="L21" s="32"/>
    </row>
    <row r="22" spans="1:12" ht="13.5" thickBot="1" x14ac:dyDescent="0.25">
      <c r="A22" s="48" t="s">
        <v>23</v>
      </c>
      <c r="B22" s="17" t="s">
        <v>0</v>
      </c>
      <c r="C22" s="49">
        <f>C21</f>
        <v>179.4</v>
      </c>
      <c r="D22" s="50"/>
      <c r="E22" s="24">
        <f t="shared" ref="E22" si="1">SUM(D22*C22)</f>
        <v>0</v>
      </c>
      <c r="G22" s="9"/>
      <c r="H22" s="20"/>
      <c r="I22" s="31"/>
      <c r="J22" s="31"/>
      <c r="K22" s="32"/>
      <c r="L22" s="32"/>
    </row>
    <row r="23" spans="1:12" ht="13.5" thickBot="1" x14ac:dyDescent="0.25">
      <c r="A23" s="6"/>
      <c r="C23" s="51" t="s">
        <v>9</v>
      </c>
      <c r="D23" s="52"/>
      <c r="E23" s="26">
        <f>SUM(E20:E22)</f>
        <v>0</v>
      </c>
      <c r="G23" s="9"/>
      <c r="H23" s="20"/>
      <c r="I23" s="31"/>
      <c r="J23" s="31"/>
      <c r="K23" s="32"/>
      <c r="L23" s="32"/>
    </row>
    <row r="24" spans="1:12" ht="13.5" thickBot="1" x14ac:dyDescent="0.25">
      <c r="A24" s="6" t="s">
        <v>24</v>
      </c>
      <c r="G24" s="9"/>
      <c r="H24" s="20"/>
      <c r="I24" s="31"/>
      <c r="J24" s="31"/>
      <c r="K24" s="32"/>
      <c r="L24" s="32"/>
    </row>
    <row r="25" spans="1:12" x14ac:dyDescent="0.2">
      <c r="A25" s="37" t="s">
        <v>42</v>
      </c>
      <c r="B25" s="53" t="s">
        <v>8</v>
      </c>
      <c r="C25" s="38">
        <v>1</v>
      </c>
      <c r="D25" s="39"/>
      <c r="E25" s="40">
        <f>SUM(C25*D25)</f>
        <v>0</v>
      </c>
      <c r="G25" s="9"/>
      <c r="H25" s="20"/>
      <c r="I25" s="31"/>
      <c r="J25" s="31"/>
      <c r="K25" s="32"/>
      <c r="L25" s="32"/>
    </row>
    <row r="26" spans="1:12" ht="26.25" thickBot="1" x14ac:dyDescent="0.25">
      <c r="A26" s="48" t="s">
        <v>43</v>
      </c>
      <c r="B26" s="62" t="s">
        <v>8</v>
      </c>
      <c r="C26" s="74">
        <v>1</v>
      </c>
      <c r="D26" s="43"/>
      <c r="E26" s="44">
        <f>SUM(D26*C26)</f>
        <v>0</v>
      </c>
      <c r="G26" s="9"/>
      <c r="H26" s="20"/>
      <c r="I26" s="31"/>
      <c r="J26" s="31"/>
      <c r="K26" s="32"/>
      <c r="L26" s="32"/>
    </row>
    <row r="27" spans="1:12" ht="13.5" thickBot="1" x14ac:dyDescent="0.25">
      <c r="A27" s="6"/>
      <c r="C27" s="75" t="s">
        <v>9</v>
      </c>
      <c r="D27" s="41"/>
      <c r="E27" s="26">
        <f>SUM(E25:E26)</f>
        <v>0</v>
      </c>
      <c r="G27" s="9"/>
      <c r="H27" s="20"/>
      <c r="I27" s="31"/>
      <c r="J27" s="31"/>
      <c r="K27" s="32"/>
      <c r="L27" s="32"/>
    </row>
    <row r="28" spans="1:12" ht="13.5" thickBot="1" x14ac:dyDescent="0.25">
      <c r="C28" s="6"/>
      <c r="D28" s="5"/>
      <c r="E28" s="45"/>
      <c r="G28" s="9"/>
      <c r="H28" s="20"/>
      <c r="I28" s="31"/>
      <c r="J28" s="31"/>
      <c r="K28" s="32"/>
      <c r="L28" s="32"/>
    </row>
    <row r="29" spans="1:12" ht="20.25" customHeight="1" thickBot="1" x14ac:dyDescent="0.25">
      <c r="A29" s="6" t="s">
        <v>30</v>
      </c>
      <c r="C29" s="66" t="s">
        <v>15</v>
      </c>
      <c r="D29" s="67"/>
      <c r="E29" s="68">
        <f>E27+E23+E18</f>
        <v>0</v>
      </c>
      <c r="G29" s="9"/>
      <c r="H29" s="20"/>
      <c r="I29" s="31"/>
      <c r="J29" s="31"/>
      <c r="K29" s="32"/>
      <c r="L29" s="32"/>
    </row>
    <row r="30" spans="1:12" x14ac:dyDescent="0.2">
      <c r="C30" s="6"/>
      <c r="D30" s="5"/>
      <c r="E30" s="45"/>
      <c r="G30" s="9"/>
      <c r="H30" s="20"/>
      <c r="I30" s="31"/>
      <c r="J30" s="31"/>
      <c r="K30" s="32"/>
      <c r="L30" s="32"/>
    </row>
    <row r="34" spans="3:3" x14ac:dyDescent="0.2">
      <c r="C34" s="6"/>
    </row>
    <row r="35" spans="3:3" x14ac:dyDescent="0.2">
      <c r="C35" s="6"/>
    </row>
    <row r="36" spans="3:3" x14ac:dyDescent="0.2">
      <c r="C36" s="6"/>
    </row>
    <row r="37" spans="3:3" x14ac:dyDescent="0.2">
      <c r="C37" s="6"/>
    </row>
    <row r="38" spans="3:3" x14ac:dyDescent="0.2">
      <c r="C38" s="6"/>
    </row>
    <row r="39" spans="3:3" x14ac:dyDescent="0.2">
      <c r="C39" s="6"/>
    </row>
    <row r="40" spans="3:3" x14ac:dyDescent="0.2">
      <c r="C40" s="6"/>
    </row>
  </sheetData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zoomScale="175" zoomScaleNormal="175" workbookViewId="0">
      <selection activeCell="E30" sqref="E30"/>
    </sheetView>
  </sheetViews>
  <sheetFormatPr defaultRowHeight="12.75" x14ac:dyDescent="0.2"/>
  <cols>
    <col min="1" max="1" width="42.85546875" customWidth="1"/>
    <col min="4" max="4" width="9.42578125" bestFit="1" customWidth="1"/>
    <col min="5" max="5" width="11.5703125" bestFit="1" customWidth="1"/>
  </cols>
  <sheetData>
    <row r="1" spans="1:5" ht="22.5" customHeight="1" x14ac:dyDescent="0.25">
      <c r="A1" s="28" t="s">
        <v>25</v>
      </c>
    </row>
    <row r="2" spans="1:5" ht="15.75" x14ac:dyDescent="0.25">
      <c r="A2" s="28"/>
    </row>
    <row r="3" spans="1:5" ht="15.75" x14ac:dyDescent="0.25">
      <c r="A3" s="28" t="s">
        <v>28</v>
      </c>
    </row>
    <row r="4" spans="1:5" ht="15.75" x14ac:dyDescent="0.25">
      <c r="A4" s="28"/>
    </row>
    <row r="5" spans="1:5" x14ac:dyDescent="0.2">
      <c r="A5" s="1" t="s">
        <v>6</v>
      </c>
      <c r="B5" t="s">
        <v>16</v>
      </c>
    </row>
    <row r="6" spans="1:5" ht="13.5" thickBot="1" x14ac:dyDescent="0.25">
      <c r="A6" s="6"/>
    </row>
    <row r="7" spans="1:5" ht="13.5" thickBot="1" x14ac:dyDescent="0.25">
      <c r="A7" s="2" t="s">
        <v>7</v>
      </c>
      <c r="B7" s="3" t="s">
        <v>1</v>
      </c>
      <c r="C7" s="3" t="s">
        <v>2</v>
      </c>
      <c r="D7" s="3" t="s">
        <v>3</v>
      </c>
      <c r="E7" s="4" t="s">
        <v>4</v>
      </c>
    </row>
    <row r="8" spans="1:5" x14ac:dyDescent="0.2">
      <c r="A8" s="10" t="s">
        <v>10</v>
      </c>
      <c r="B8" s="11" t="s">
        <v>0</v>
      </c>
      <c r="C8" s="35">
        <f>10.6*12.8+10.3*2*0.3</f>
        <v>141.86000000000001</v>
      </c>
      <c r="D8" s="19"/>
      <c r="E8" s="18">
        <f>SUM(C8*D8)</f>
        <v>0</v>
      </c>
    </row>
    <row r="9" spans="1:5" x14ac:dyDescent="0.2">
      <c r="A9" s="12" t="s">
        <v>32</v>
      </c>
      <c r="B9" s="13" t="s">
        <v>0</v>
      </c>
      <c r="C9" s="35">
        <f>C8</f>
        <v>141.86000000000001</v>
      </c>
      <c r="D9" s="14"/>
      <c r="E9" s="18">
        <f t="shared" ref="E9:E18" si="0">SUM(C9*D9)</f>
        <v>0</v>
      </c>
    </row>
    <row r="10" spans="1:5" x14ac:dyDescent="0.2">
      <c r="A10" s="27" t="s">
        <v>27</v>
      </c>
      <c r="B10" s="13" t="s">
        <v>11</v>
      </c>
      <c r="C10" s="35">
        <f>13*2+11*2</f>
        <v>48</v>
      </c>
      <c r="D10" s="14"/>
      <c r="E10" s="18">
        <f t="shared" si="0"/>
        <v>0</v>
      </c>
    </row>
    <row r="11" spans="1:5" x14ac:dyDescent="0.2">
      <c r="A11" s="27" t="s">
        <v>37</v>
      </c>
      <c r="B11" s="13" t="s">
        <v>11</v>
      </c>
      <c r="C11" s="35">
        <f>13*2</f>
        <v>26</v>
      </c>
      <c r="D11" s="14"/>
      <c r="E11" s="18">
        <f t="shared" si="0"/>
        <v>0</v>
      </c>
    </row>
    <row r="12" spans="1:5" x14ac:dyDescent="0.2">
      <c r="A12" s="27" t="s">
        <v>41</v>
      </c>
      <c r="B12" s="13" t="s">
        <v>11</v>
      </c>
      <c r="C12" s="35">
        <v>11</v>
      </c>
      <c r="D12" s="14"/>
      <c r="E12" s="18">
        <f t="shared" si="0"/>
        <v>0</v>
      </c>
    </row>
    <row r="13" spans="1:5" x14ac:dyDescent="0.2">
      <c r="A13" s="27" t="s">
        <v>39</v>
      </c>
      <c r="B13" s="13" t="s">
        <v>11</v>
      </c>
      <c r="C13" s="35">
        <f>11*2</f>
        <v>22</v>
      </c>
      <c r="D13" s="14"/>
      <c r="E13" s="18">
        <f t="shared" si="0"/>
        <v>0</v>
      </c>
    </row>
    <row r="14" spans="1:5" x14ac:dyDescent="0.2">
      <c r="A14" s="27" t="s">
        <v>40</v>
      </c>
      <c r="B14" s="13" t="s">
        <v>11</v>
      </c>
      <c r="C14" s="35">
        <f>11*2</f>
        <v>22</v>
      </c>
      <c r="D14" s="14"/>
      <c r="E14" s="18">
        <f t="shared" si="0"/>
        <v>0</v>
      </c>
    </row>
    <row r="15" spans="1:5" x14ac:dyDescent="0.2">
      <c r="A15" s="12" t="s">
        <v>14</v>
      </c>
      <c r="B15" s="13" t="s">
        <v>5</v>
      </c>
      <c r="C15" s="35">
        <v>6</v>
      </c>
      <c r="D15" s="14"/>
      <c r="E15" s="18">
        <f t="shared" si="0"/>
        <v>0</v>
      </c>
    </row>
    <row r="16" spans="1:5" x14ac:dyDescent="0.2">
      <c r="A16" s="22" t="s">
        <v>18</v>
      </c>
      <c r="B16" s="23" t="s">
        <v>5</v>
      </c>
      <c r="C16" s="34">
        <v>3</v>
      </c>
      <c r="D16" s="43"/>
      <c r="E16" s="18">
        <f t="shared" si="0"/>
        <v>0</v>
      </c>
    </row>
    <row r="17" spans="1:5" x14ac:dyDescent="0.2">
      <c r="A17" s="22" t="s">
        <v>19</v>
      </c>
      <c r="B17" s="23" t="s">
        <v>8</v>
      </c>
      <c r="C17" s="34">
        <v>0</v>
      </c>
      <c r="D17" s="14"/>
      <c r="E17" s="18">
        <f t="shared" si="0"/>
        <v>0</v>
      </c>
    </row>
    <row r="18" spans="1:5" ht="13.5" thickBot="1" x14ac:dyDescent="0.25">
      <c r="A18" s="16" t="s">
        <v>12</v>
      </c>
      <c r="B18" s="17" t="s">
        <v>8</v>
      </c>
      <c r="C18" s="29">
        <v>1</v>
      </c>
      <c r="D18" s="30"/>
      <c r="E18" s="18">
        <f t="shared" si="0"/>
        <v>0</v>
      </c>
    </row>
    <row r="19" spans="1:5" ht="13.5" thickBot="1" x14ac:dyDescent="0.25">
      <c r="C19" s="42" t="s">
        <v>9</v>
      </c>
      <c r="D19" s="25"/>
      <c r="E19" s="26">
        <f>SUM(E8:E18)</f>
        <v>0</v>
      </c>
    </row>
    <row r="20" spans="1:5" ht="13.5" thickBot="1" x14ac:dyDescent="0.25">
      <c r="A20" s="6" t="s">
        <v>20</v>
      </c>
      <c r="B20" s="72" t="s">
        <v>1</v>
      </c>
      <c r="C20" s="72" t="s">
        <v>2</v>
      </c>
      <c r="D20" s="72" t="s">
        <v>3</v>
      </c>
      <c r="E20" s="73" t="s">
        <v>4</v>
      </c>
    </row>
    <row r="21" spans="1:5" x14ac:dyDescent="0.2">
      <c r="A21" s="37" t="s">
        <v>21</v>
      </c>
      <c r="B21" s="63" t="s">
        <v>5</v>
      </c>
      <c r="C21" s="38">
        <f>142*4</f>
        <v>568</v>
      </c>
      <c r="D21" s="46"/>
      <c r="E21" s="40">
        <f>SUM(C21*D21)</f>
        <v>0</v>
      </c>
    </row>
    <row r="22" spans="1:5" x14ac:dyDescent="0.2">
      <c r="A22" s="27" t="s">
        <v>22</v>
      </c>
      <c r="B22" s="64" t="s">
        <v>0</v>
      </c>
      <c r="C22" s="35">
        <f>10.6*12.8-3.68</f>
        <v>132</v>
      </c>
      <c r="D22" s="47"/>
      <c r="E22" s="18">
        <f t="shared" ref="E22:E23" si="1">SUM(C22*D22)</f>
        <v>0</v>
      </c>
    </row>
    <row r="23" spans="1:5" ht="13.5" thickBot="1" x14ac:dyDescent="0.25">
      <c r="A23" s="48" t="s">
        <v>23</v>
      </c>
      <c r="B23" s="62" t="s">
        <v>0</v>
      </c>
      <c r="C23" s="49">
        <f>C22</f>
        <v>132</v>
      </c>
      <c r="D23" s="50"/>
      <c r="E23" s="76">
        <f t="shared" si="1"/>
        <v>0</v>
      </c>
    </row>
    <row r="24" spans="1:5" ht="13.5" thickBot="1" x14ac:dyDescent="0.25">
      <c r="A24" s="6"/>
      <c r="C24" s="51" t="s">
        <v>9</v>
      </c>
      <c r="D24" s="52"/>
      <c r="E24" s="26">
        <f>SUM(E21:E23)</f>
        <v>0</v>
      </c>
    </row>
    <row r="25" spans="1:5" ht="13.5" thickBot="1" x14ac:dyDescent="0.25">
      <c r="A25" s="6" t="s">
        <v>24</v>
      </c>
    </row>
    <row r="26" spans="1:5" x14ac:dyDescent="0.2">
      <c r="A26" s="37" t="s">
        <v>42</v>
      </c>
      <c r="B26" s="53" t="s">
        <v>8</v>
      </c>
      <c r="C26" s="38">
        <v>1</v>
      </c>
      <c r="D26" s="39"/>
      <c r="E26" s="78">
        <f>SUM(C26*D26)</f>
        <v>0</v>
      </c>
    </row>
    <row r="27" spans="1:5" ht="26.25" thickBot="1" x14ac:dyDescent="0.25">
      <c r="A27" s="48" t="s">
        <v>43</v>
      </c>
      <c r="B27" s="17" t="s">
        <v>8</v>
      </c>
      <c r="C27" s="29">
        <v>1</v>
      </c>
      <c r="D27" s="77"/>
      <c r="E27" s="24">
        <f>SUM(C27*D27)</f>
        <v>0</v>
      </c>
    </row>
    <row r="28" spans="1:5" ht="13.5" thickBot="1" x14ac:dyDescent="0.25">
      <c r="A28" s="6"/>
      <c r="C28" s="51" t="s">
        <v>9</v>
      </c>
      <c r="D28" s="54"/>
      <c r="E28" s="26">
        <f>SUM(E26:E27)</f>
        <v>0</v>
      </c>
    </row>
    <row r="29" spans="1:5" ht="13.5" thickBot="1" x14ac:dyDescent="0.25">
      <c r="C29" s="6"/>
      <c r="D29" s="5"/>
      <c r="E29" s="45"/>
    </row>
    <row r="30" spans="1:5" ht="17.25" customHeight="1" thickBot="1" x14ac:dyDescent="0.25">
      <c r="A30" s="6" t="s">
        <v>30</v>
      </c>
      <c r="C30" s="66" t="s">
        <v>15</v>
      </c>
      <c r="D30" s="67"/>
      <c r="E30" s="68">
        <f>E28+E24+E19</f>
        <v>0</v>
      </c>
    </row>
    <row r="31" spans="1:5" x14ac:dyDescent="0.2">
      <c r="C31" s="6"/>
      <c r="D31" s="5"/>
      <c r="E31" s="45"/>
    </row>
    <row r="35" spans="2:2" x14ac:dyDescent="0.2">
      <c r="B35" s="6"/>
    </row>
    <row r="36" spans="2:2" x14ac:dyDescent="0.2">
      <c r="B36" s="6"/>
    </row>
    <row r="37" spans="2:2" x14ac:dyDescent="0.2">
      <c r="B37" s="6"/>
    </row>
    <row r="38" spans="2:2" x14ac:dyDescent="0.2">
      <c r="B38" s="6"/>
    </row>
    <row r="39" spans="2:2" x14ac:dyDescent="0.2">
      <c r="B39" s="6"/>
    </row>
    <row r="40" spans="2:2" x14ac:dyDescent="0.2">
      <c r="B40" s="6"/>
    </row>
    <row r="41" spans="2:2" x14ac:dyDescent="0.2">
      <c r="B41" s="6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1"/>
  <sheetViews>
    <sheetView zoomScale="145" zoomScaleNormal="145" workbookViewId="0">
      <selection activeCell="E30" sqref="E30"/>
    </sheetView>
  </sheetViews>
  <sheetFormatPr defaultRowHeight="12.75" x14ac:dyDescent="0.2"/>
  <cols>
    <col min="1" max="1" width="45.140625" customWidth="1"/>
    <col min="2" max="2" width="8.5703125" bestFit="1" customWidth="1"/>
    <col min="5" max="5" width="11.5703125" bestFit="1" customWidth="1"/>
  </cols>
  <sheetData>
    <row r="1" spans="1:5" ht="15.75" x14ac:dyDescent="0.25">
      <c r="A1" s="28" t="s">
        <v>25</v>
      </c>
    </row>
    <row r="2" spans="1:5" ht="15.75" x14ac:dyDescent="0.25">
      <c r="A2" s="28"/>
    </row>
    <row r="3" spans="1:5" ht="15.75" x14ac:dyDescent="0.25">
      <c r="A3" s="28" t="s">
        <v>29</v>
      </c>
    </row>
    <row r="4" spans="1:5" ht="15.75" x14ac:dyDescent="0.25">
      <c r="A4" s="28"/>
    </row>
    <row r="5" spans="1:5" x14ac:dyDescent="0.2">
      <c r="A5" s="1" t="s">
        <v>6</v>
      </c>
      <c r="B5" t="s">
        <v>16</v>
      </c>
    </row>
    <row r="6" spans="1:5" ht="13.5" thickBot="1" x14ac:dyDescent="0.25">
      <c r="A6" s="6"/>
    </row>
    <row r="7" spans="1:5" ht="13.5" thickBot="1" x14ac:dyDescent="0.25">
      <c r="A7" s="2" t="s">
        <v>7</v>
      </c>
      <c r="B7" s="3" t="s">
        <v>1</v>
      </c>
      <c r="C7" s="3" t="s">
        <v>2</v>
      </c>
      <c r="D7" s="3" t="s">
        <v>3</v>
      </c>
      <c r="E7" s="4" t="s">
        <v>4</v>
      </c>
    </row>
    <row r="8" spans="1:5" x14ac:dyDescent="0.2">
      <c r="A8" s="10" t="s">
        <v>10</v>
      </c>
      <c r="B8" s="11" t="s">
        <v>0</v>
      </c>
      <c r="C8" s="35">
        <f>8.1*10.9+8*0.4</f>
        <v>91.49</v>
      </c>
      <c r="D8" s="19"/>
      <c r="E8" s="18">
        <f>SUM(C8*D8)</f>
        <v>0</v>
      </c>
    </row>
    <row r="9" spans="1:5" x14ac:dyDescent="0.2">
      <c r="A9" s="12" t="s">
        <v>32</v>
      </c>
      <c r="B9" s="13" t="s">
        <v>0</v>
      </c>
      <c r="C9" s="35">
        <f>C8</f>
        <v>91.49</v>
      </c>
      <c r="D9" s="19"/>
      <c r="E9" s="18">
        <f t="shared" ref="E9:E18" si="0">SUM(C9*D9)</f>
        <v>0</v>
      </c>
    </row>
    <row r="10" spans="1:5" x14ac:dyDescent="0.2">
      <c r="A10" s="27" t="s">
        <v>27</v>
      </c>
      <c r="B10" s="13" t="s">
        <v>11</v>
      </c>
      <c r="C10" s="35">
        <f>8.1*2+12</f>
        <v>28.2</v>
      </c>
      <c r="D10" s="19"/>
      <c r="E10" s="18">
        <f t="shared" si="0"/>
        <v>0</v>
      </c>
    </row>
    <row r="11" spans="1:5" x14ac:dyDescent="0.2">
      <c r="A11" s="27" t="s">
        <v>37</v>
      </c>
      <c r="B11" s="13" t="s">
        <v>11</v>
      </c>
      <c r="C11" s="35">
        <f>8.5*2</f>
        <v>17</v>
      </c>
      <c r="D11" s="19"/>
      <c r="E11" s="18">
        <f t="shared" si="0"/>
        <v>0</v>
      </c>
    </row>
    <row r="12" spans="1:5" x14ac:dyDescent="0.2">
      <c r="A12" s="27" t="s">
        <v>41</v>
      </c>
      <c r="B12" s="13" t="s">
        <v>11</v>
      </c>
      <c r="C12" s="35">
        <f>11+2</f>
        <v>13</v>
      </c>
      <c r="D12" s="19"/>
      <c r="E12" s="18">
        <f t="shared" si="0"/>
        <v>0</v>
      </c>
    </row>
    <row r="13" spans="1:5" x14ac:dyDescent="0.2">
      <c r="A13" s="27" t="s">
        <v>39</v>
      </c>
      <c r="B13" s="13" t="s">
        <v>11</v>
      </c>
      <c r="C13" s="35">
        <f>11*2</f>
        <v>22</v>
      </c>
      <c r="D13" s="19"/>
      <c r="E13" s="18">
        <f t="shared" si="0"/>
        <v>0</v>
      </c>
    </row>
    <row r="14" spans="1:5" x14ac:dyDescent="0.2">
      <c r="A14" s="27" t="s">
        <v>40</v>
      </c>
      <c r="B14" s="13" t="s">
        <v>11</v>
      </c>
      <c r="C14" s="35">
        <f>11*2</f>
        <v>22</v>
      </c>
      <c r="D14" s="19"/>
      <c r="E14" s="18">
        <f t="shared" si="0"/>
        <v>0</v>
      </c>
    </row>
    <row r="15" spans="1:5" x14ac:dyDescent="0.2">
      <c r="A15" s="12" t="s">
        <v>14</v>
      </c>
      <c r="B15" s="13" t="s">
        <v>5</v>
      </c>
      <c r="C15" s="35">
        <v>8</v>
      </c>
      <c r="D15" s="19"/>
      <c r="E15" s="18">
        <f t="shared" si="0"/>
        <v>0</v>
      </c>
    </row>
    <row r="16" spans="1:5" x14ac:dyDescent="0.2">
      <c r="A16" s="22" t="s">
        <v>18</v>
      </c>
      <c r="B16" s="23" t="s">
        <v>5</v>
      </c>
      <c r="C16" s="34">
        <v>2</v>
      </c>
      <c r="D16" s="19"/>
      <c r="E16" s="18">
        <f t="shared" si="0"/>
        <v>0</v>
      </c>
    </row>
    <row r="17" spans="1:5" x14ac:dyDescent="0.2">
      <c r="A17" s="22" t="s">
        <v>19</v>
      </c>
      <c r="B17" s="23" t="s">
        <v>8</v>
      </c>
      <c r="C17" s="34">
        <v>0</v>
      </c>
      <c r="D17" s="19"/>
      <c r="E17" s="18">
        <f t="shared" si="0"/>
        <v>0</v>
      </c>
    </row>
    <row r="18" spans="1:5" ht="13.5" thickBot="1" x14ac:dyDescent="0.25">
      <c r="A18" s="16" t="s">
        <v>12</v>
      </c>
      <c r="B18" s="17" t="s">
        <v>8</v>
      </c>
      <c r="C18" s="29">
        <v>1</v>
      </c>
      <c r="D18" s="19"/>
      <c r="E18" s="18">
        <f t="shared" si="0"/>
        <v>0</v>
      </c>
    </row>
    <row r="19" spans="1:5" ht="13.5" thickBot="1" x14ac:dyDescent="0.25">
      <c r="C19" s="42" t="s">
        <v>9</v>
      </c>
      <c r="D19" s="25"/>
      <c r="E19" s="26">
        <f>SUM(E8:E18)</f>
        <v>0</v>
      </c>
    </row>
    <row r="20" spans="1:5" ht="13.5" thickBot="1" x14ac:dyDescent="0.25">
      <c r="A20" s="6" t="s">
        <v>20</v>
      </c>
      <c r="B20" s="31" t="s">
        <v>1</v>
      </c>
      <c r="C20" s="31" t="s">
        <v>2</v>
      </c>
      <c r="D20" s="31" t="s">
        <v>3</v>
      </c>
      <c r="E20" s="65" t="s">
        <v>4</v>
      </c>
    </row>
    <row r="21" spans="1:5" x14ac:dyDescent="0.2">
      <c r="A21" s="37" t="s">
        <v>21</v>
      </c>
      <c r="B21" s="63" t="s">
        <v>5</v>
      </c>
      <c r="C21" s="38">
        <f>88*4</f>
        <v>352</v>
      </c>
      <c r="D21" s="46"/>
      <c r="E21" s="40">
        <f>SUM(C21*D21)</f>
        <v>0</v>
      </c>
    </row>
    <row r="22" spans="1:5" x14ac:dyDescent="0.2">
      <c r="A22" s="27" t="s">
        <v>22</v>
      </c>
      <c r="B22" s="64" t="s">
        <v>0</v>
      </c>
      <c r="C22" s="35">
        <f>8.1*10.9</f>
        <v>88.289999999999992</v>
      </c>
      <c r="D22" s="47"/>
      <c r="E22" s="18">
        <f t="shared" ref="E22" si="1">SUM(C22*D22)</f>
        <v>0</v>
      </c>
    </row>
    <row r="23" spans="1:5" ht="13.5" thickBot="1" x14ac:dyDescent="0.25">
      <c r="A23" s="48" t="s">
        <v>23</v>
      </c>
      <c r="B23" s="62" t="s">
        <v>0</v>
      </c>
      <c r="C23" s="49">
        <f>C22</f>
        <v>88.289999999999992</v>
      </c>
      <c r="D23" s="50"/>
      <c r="E23" s="18">
        <f>SUM(C23*D23)</f>
        <v>0</v>
      </c>
    </row>
    <row r="24" spans="1:5" ht="13.5" thickBot="1" x14ac:dyDescent="0.25">
      <c r="A24" s="6"/>
      <c r="C24" s="51" t="s">
        <v>9</v>
      </c>
      <c r="D24" s="52"/>
      <c r="E24" s="26">
        <f>SUM(E21:E23)</f>
        <v>0</v>
      </c>
    </row>
    <row r="25" spans="1:5" ht="13.5" thickBot="1" x14ac:dyDescent="0.25">
      <c r="A25" s="6" t="s">
        <v>24</v>
      </c>
    </row>
    <row r="26" spans="1:5" x14ac:dyDescent="0.2">
      <c r="A26" s="37" t="s">
        <v>42</v>
      </c>
      <c r="B26" s="53" t="s">
        <v>8</v>
      </c>
      <c r="C26" s="38">
        <v>1</v>
      </c>
      <c r="D26" s="39"/>
      <c r="E26" s="40">
        <f>SUM(C26*D26)</f>
        <v>0</v>
      </c>
    </row>
    <row r="27" spans="1:5" ht="28.5" customHeight="1" thickBot="1" x14ac:dyDescent="0.25">
      <c r="A27" s="48" t="s">
        <v>43</v>
      </c>
      <c r="B27" s="62" t="s">
        <v>8</v>
      </c>
      <c r="C27" s="29">
        <v>1</v>
      </c>
      <c r="D27" s="30"/>
      <c r="E27" s="18">
        <f>SUM(C27*D27)</f>
        <v>0</v>
      </c>
    </row>
    <row r="28" spans="1:5" ht="13.5" thickBot="1" x14ac:dyDescent="0.25">
      <c r="A28" s="6"/>
      <c r="C28" s="51" t="s">
        <v>9</v>
      </c>
      <c r="D28" s="54"/>
      <c r="E28" s="26">
        <f>SUM(E26:E27)</f>
        <v>0</v>
      </c>
    </row>
    <row r="29" spans="1:5" ht="13.5" thickBot="1" x14ac:dyDescent="0.25">
      <c r="C29" s="6"/>
      <c r="D29" s="5"/>
      <c r="E29" s="45"/>
    </row>
    <row r="30" spans="1:5" ht="13.5" thickBot="1" x14ac:dyDescent="0.25">
      <c r="A30" s="6" t="s">
        <v>30</v>
      </c>
      <c r="C30" s="69" t="s">
        <v>15</v>
      </c>
      <c r="D30" s="70"/>
      <c r="E30" s="71">
        <f>E28+E24+E19</f>
        <v>0</v>
      </c>
    </row>
    <row r="35" spans="2:2" x14ac:dyDescent="0.2">
      <c r="B35" s="6"/>
    </row>
    <row r="36" spans="2:2" x14ac:dyDescent="0.2">
      <c r="B36" s="6"/>
    </row>
    <row r="37" spans="2:2" x14ac:dyDescent="0.2">
      <c r="B37" s="6"/>
    </row>
    <row r="38" spans="2:2" x14ac:dyDescent="0.2">
      <c r="B38" s="6"/>
    </row>
    <row r="39" spans="2:2" x14ac:dyDescent="0.2">
      <c r="B39" s="6"/>
    </row>
    <row r="40" spans="2:2" x14ac:dyDescent="0.2">
      <c r="B40" s="6"/>
    </row>
    <row r="41" spans="2:2" x14ac:dyDescent="0.2">
      <c r="B41" s="6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9"/>
  <sheetViews>
    <sheetView zoomScale="145" zoomScaleNormal="145" workbookViewId="0">
      <selection activeCell="A40" sqref="A40:A41"/>
    </sheetView>
  </sheetViews>
  <sheetFormatPr defaultRowHeight="12.75" x14ac:dyDescent="0.2"/>
  <cols>
    <col min="1" max="1" width="44.5703125" customWidth="1"/>
    <col min="2" max="2" width="8.5703125" bestFit="1" customWidth="1"/>
    <col min="4" max="4" width="9.42578125" bestFit="1" customWidth="1"/>
    <col min="5" max="5" width="11.5703125" bestFit="1" customWidth="1"/>
  </cols>
  <sheetData>
    <row r="1" spans="1:5" ht="15.75" x14ac:dyDescent="0.25">
      <c r="A1" s="28" t="s">
        <v>44</v>
      </c>
    </row>
    <row r="2" spans="1:5" ht="15.75" x14ac:dyDescent="0.25">
      <c r="A2" s="28"/>
    </row>
    <row r="3" spans="1:5" x14ac:dyDescent="0.2">
      <c r="A3" s="1" t="s">
        <v>6</v>
      </c>
      <c r="B3" t="s">
        <v>16</v>
      </c>
    </row>
    <row r="4" spans="1:5" ht="13.5" thickBot="1" x14ac:dyDescent="0.25">
      <c r="A4" s="6" t="s">
        <v>33</v>
      </c>
    </row>
    <row r="5" spans="1:5" ht="13.5" thickBot="1" x14ac:dyDescent="0.25">
      <c r="A5" s="2" t="s">
        <v>7</v>
      </c>
      <c r="B5" s="3" t="s">
        <v>1</v>
      </c>
      <c r="C5" s="3" t="s">
        <v>2</v>
      </c>
      <c r="D5" s="3" t="s">
        <v>3</v>
      </c>
      <c r="E5" s="4" t="s">
        <v>4</v>
      </c>
    </row>
    <row r="6" spans="1:5" x14ac:dyDescent="0.2">
      <c r="A6" s="10" t="s">
        <v>10</v>
      </c>
      <c r="B6" s="11" t="s">
        <v>0</v>
      </c>
      <c r="C6" s="35">
        <f>21.5*8.3+(21.5+8.3*2)*0.5</f>
        <v>197.50000000000003</v>
      </c>
      <c r="D6" s="19"/>
      <c r="E6" s="18">
        <f>SUM(C6*D6)</f>
        <v>0</v>
      </c>
    </row>
    <row r="7" spans="1:5" x14ac:dyDescent="0.2">
      <c r="A7" s="12" t="s">
        <v>32</v>
      </c>
      <c r="B7" s="13" t="s">
        <v>0</v>
      </c>
      <c r="C7" s="35">
        <f>C6</f>
        <v>197.50000000000003</v>
      </c>
      <c r="D7" s="14"/>
      <c r="E7" s="15">
        <f>SUM(C7*D7)</f>
        <v>0</v>
      </c>
    </row>
    <row r="8" spans="1:5" x14ac:dyDescent="0.2">
      <c r="A8" s="27" t="s">
        <v>27</v>
      </c>
      <c r="B8" s="13" t="s">
        <v>11</v>
      </c>
      <c r="C8" s="35">
        <f>8.3*2+21.5*2</f>
        <v>59.6</v>
      </c>
      <c r="D8" s="14"/>
      <c r="E8" s="18">
        <f t="shared" ref="E8:E15" si="0">SUM(C8*D8)</f>
        <v>0</v>
      </c>
    </row>
    <row r="9" spans="1:5" x14ac:dyDescent="0.2">
      <c r="A9" s="27" t="s">
        <v>37</v>
      </c>
      <c r="B9" s="13" t="s">
        <v>11</v>
      </c>
      <c r="C9" s="35">
        <f>21.5*2+8.5*2</f>
        <v>60</v>
      </c>
      <c r="D9" s="14"/>
      <c r="E9" s="15">
        <f t="shared" si="0"/>
        <v>0</v>
      </c>
    </row>
    <row r="10" spans="1:5" x14ac:dyDescent="0.2">
      <c r="A10" s="27" t="s">
        <v>39</v>
      </c>
      <c r="B10" s="13" t="s">
        <v>11</v>
      </c>
      <c r="C10" s="35">
        <f>8.5*2+21</f>
        <v>38</v>
      </c>
      <c r="D10" s="14"/>
      <c r="E10" s="18">
        <f t="shared" si="0"/>
        <v>0</v>
      </c>
    </row>
    <row r="11" spans="1:5" x14ac:dyDescent="0.2">
      <c r="A11" s="27" t="s">
        <v>40</v>
      </c>
      <c r="B11" s="13" t="s">
        <v>11</v>
      </c>
      <c r="C11" s="35">
        <f>8.5*2+21</f>
        <v>38</v>
      </c>
      <c r="D11" s="14"/>
      <c r="E11" s="15">
        <f t="shared" si="0"/>
        <v>0</v>
      </c>
    </row>
    <row r="12" spans="1:5" x14ac:dyDescent="0.2">
      <c r="A12" s="12" t="s">
        <v>14</v>
      </c>
      <c r="B12" s="13" t="s">
        <v>5</v>
      </c>
      <c r="C12" s="35">
        <v>8</v>
      </c>
      <c r="D12" s="14"/>
      <c r="E12" s="18">
        <f t="shared" si="0"/>
        <v>0</v>
      </c>
    </row>
    <row r="13" spans="1:5" x14ac:dyDescent="0.2">
      <c r="A13" s="22" t="s">
        <v>18</v>
      </c>
      <c r="B13" s="23" t="s">
        <v>5</v>
      </c>
      <c r="C13" s="34">
        <v>3</v>
      </c>
      <c r="D13" s="43"/>
      <c r="E13" s="15">
        <f t="shared" si="0"/>
        <v>0</v>
      </c>
    </row>
    <row r="14" spans="1:5" x14ac:dyDescent="0.2">
      <c r="A14" s="22" t="s">
        <v>19</v>
      </c>
      <c r="B14" s="23" t="s">
        <v>8</v>
      </c>
      <c r="C14" s="34">
        <v>1</v>
      </c>
      <c r="D14" s="14"/>
      <c r="E14" s="18">
        <f t="shared" si="0"/>
        <v>0</v>
      </c>
    </row>
    <row r="15" spans="1:5" ht="13.5" thickBot="1" x14ac:dyDescent="0.25">
      <c r="A15" s="16" t="s">
        <v>12</v>
      </c>
      <c r="B15" s="17" t="s">
        <v>8</v>
      </c>
      <c r="C15" s="29">
        <v>1</v>
      </c>
      <c r="D15" s="30"/>
      <c r="E15" s="15">
        <f t="shared" si="0"/>
        <v>0</v>
      </c>
    </row>
    <row r="16" spans="1:5" ht="13.5" thickBot="1" x14ac:dyDescent="0.25">
      <c r="C16" s="42" t="s">
        <v>9</v>
      </c>
      <c r="D16" s="25"/>
      <c r="E16" s="26">
        <f>SUM(E6:E15)</f>
        <v>0</v>
      </c>
    </row>
    <row r="17" spans="1:5" x14ac:dyDescent="0.2">
      <c r="C17" s="6"/>
      <c r="D17" s="5"/>
      <c r="E17" s="45"/>
    </row>
    <row r="18" spans="1:5" ht="13.5" thickBot="1" x14ac:dyDescent="0.25">
      <c r="A18" s="6" t="s">
        <v>34</v>
      </c>
      <c r="C18" s="6"/>
      <c r="D18" s="5"/>
      <c r="E18" s="45"/>
    </row>
    <row r="19" spans="1:5" ht="13.5" thickBot="1" x14ac:dyDescent="0.25">
      <c r="A19" s="2" t="s">
        <v>7</v>
      </c>
      <c r="B19" s="3" t="s">
        <v>1</v>
      </c>
      <c r="C19" s="3" t="s">
        <v>2</v>
      </c>
      <c r="D19" s="3" t="s">
        <v>3</v>
      </c>
      <c r="E19" s="4" t="s">
        <v>4</v>
      </c>
    </row>
    <row r="20" spans="1:5" x14ac:dyDescent="0.2">
      <c r="A20" s="37" t="s">
        <v>10</v>
      </c>
      <c r="B20" s="53" t="s">
        <v>0</v>
      </c>
      <c r="C20" s="38">
        <f>2.2*1.2+2.2*0.3+5*1.1+5*0.3</f>
        <v>10.3</v>
      </c>
      <c r="D20" s="39"/>
      <c r="E20" s="40">
        <f t="shared" ref="E20:E25" si="1">SUM(C20*D20)</f>
        <v>0</v>
      </c>
    </row>
    <row r="21" spans="1:5" x14ac:dyDescent="0.2">
      <c r="A21" s="12" t="s">
        <v>32</v>
      </c>
      <c r="B21" s="13" t="s">
        <v>0</v>
      </c>
      <c r="C21" s="35">
        <f>C20</f>
        <v>10.3</v>
      </c>
      <c r="D21" s="14"/>
      <c r="E21" s="18">
        <f t="shared" si="1"/>
        <v>0</v>
      </c>
    </row>
    <row r="22" spans="1:5" x14ac:dyDescent="0.2">
      <c r="A22" s="27" t="s">
        <v>27</v>
      </c>
      <c r="B22" s="13" t="s">
        <v>11</v>
      </c>
      <c r="C22" s="35">
        <f>5+3+1.2*4</f>
        <v>12.8</v>
      </c>
      <c r="D22" s="14"/>
      <c r="E22" s="18">
        <f t="shared" si="1"/>
        <v>0</v>
      </c>
    </row>
    <row r="23" spans="1:5" x14ac:dyDescent="0.2">
      <c r="A23" s="27" t="s">
        <v>35</v>
      </c>
      <c r="B23" s="13" t="s">
        <v>11</v>
      </c>
      <c r="C23" s="35">
        <f>5+3+1.2*4</f>
        <v>12.8</v>
      </c>
      <c r="D23" s="14"/>
      <c r="E23" s="18">
        <f t="shared" si="1"/>
        <v>0</v>
      </c>
    </row>
    <row r="24" spans="1:5" x14ac:dyDescent="0.2">
      <c r="A24" s="27" t="s">
        <v>17</v>
      </c>
      <c r="B24" s="13" t="s">
        <v>11</v>
      </c>
      <c r="C24" s="35">
        <f>8</f>
        <v>8</v>
      </c>
      <c r="D24" s="14"/>
      <c r="E24" s="18">
        <f t="shared" si="1"/>
        <v>0</v>
      </c>
    </row>
    <row r="25" spans="1:5" ht="13.5" thickBot="1" x14ac:dyDescent="0.25">
      <c r="A25" s="16" t="s">
        <v>14</v>
      </c>
      <c r="B25" s="17" t="s">
        <v>5</v>
      </c>
      <c r="C25" s="49">
        <v>8</v>
      </c>
      <c r="D25" s="30"/>
      <c r="E25" s="76">
        <f t="shared" si="1"/>
        <v>0</v>
      </c>
    </row>
    <row r="26" spans="1:5" ht="13.5" thickBot="1" x14ac:dyDescent="0.25">
      <c r="C26" s="59" t="s">
        <v>9</v>
      </c>
      <c r="D26" s="60"/>
      <c r="E26" s="61">
        <f>SUM(E20:E25)</f>
        <v>0</v>
      </c>
    </row>
    <row r="27" spans="1:5" ht="13.5" thickBot="1" x14ac:dyDescent="0.25">
      <c r="C27" s="56"/>
      <c r="D27" s="57"/>
      <c r="E27" s="58"/>
    </row>
    <row r="28" spans="1:5" x14ac:dyDescent="0.2">
      <c r="A28" s="37" t="s">
        <v>21</v>
      </c>
      <c r="B28" s="53" t="s">
        <v>5</v>
      </c>
      <c r="C28" s="38">
        <f>C29*4</f>
        <v>664</v>
      </c>
      <c r="D28" s="46"/>
      <c r="E28" s="40">
        <f t="shared" ref="E28:E31" si="2">SUM(C28*D28)</f>
        <v>0</v>
      </c>
    </row>
    <row r="29" spans="1:5" x14ac:dyDescent="0.2">
      <c r="A29" s="27" t="s">
        <v>22</v>
      </c>
      <c r="B29" s="13" t="s">
        <v>0</v>
      </c>
      <c r="C29" s="34">
        <v>166</v>
      </c>
      <c r="D29" s="55"/>
      <c r="E29" s="18">
        <f t="shared" si="2"/>
        <v>0</v>
      </c>
    </row>
    <row r="30" spans="1:5" x14ac:dyDescent="0.2">
      <c r="A30" s="27" t="s">
        <v>23</v>
      </c>
      <c r="B30" s="13" t="s">
        <v>0</v>
      </c>
      <c r="C30" s="34">
        <f>C29</f>
        <v>166</v>
      </c>
      <c r="D30" s="55"/>
      <c r="E30" s="18">
        <f t="shared" si="2"/>
        <v>0</v>
      </c>
    </row>
    <row r="31" spans="1:5" ht="13.5" thickBot="1" x14ac:dyDescent="0.25">
      <c r="A31" s="48" t="s">
        <v>31</v>
      </c>
      <c r="B31" s="79" t="s">
        <v>8</v>
      </c>
      <c r="C31" s="29">
        <v>1</v>
      </c>
      <c r="D31" s="50"/>
      <c r="E31" s="76">
        <f t="shared" si="2"/>
        <v>0</v>
      </c>
    </row>
    <row r="32" spans="1:5" ht="13.5" thickBot="1" x14ac:dyDescent="0.25">
      <c r="A32" s="6"/>
      <c r="C32" s="51" t="s">
        <v>9</v>
      </c>
      <c r="D32" s="52"/>
      <c r="E32" s="61">
        <f>SUM(E28:E31)</f>
        <v>0</v>
      </c>
    </row>
    <row r="33" spans="1:5" ht="13.5" thickBot="1" x14ac:dyDescent="0.25">
      <c r="A33" s="6" t="s">
        <v>24</v>
      </c>
    </row>
    <row r="34" spans="1:5" x14ac:dyDescent="0.2">
      <c r="A34" s="37" t="s">
        <v>42</v>
      </c>
      <c r="B34" s="53" t="s">
        <v>8</v>
      </c>
      <c r="C34" s="38">
        <v>1</v>
      </c>
      <c r="D34" s="39"/>
      <c r="E34" s="40">
        <f>SUM(C34*D34)</f>
        <v>0</v>
      </c>
    </row>
    <row r="35" spans="1:5" ht="26.25" thickBot="1" x14ac:dyDescent="0.25">
      <c r="A35" s="48" t="s">
        <v>43</v>
      </c>
      <c r="B35" s="62" t="s">
        <v>8</v>
      </c>
      <c r="C35" s="29">
        <v>1</v>
      </c>
      <c r="D35" s="30"/>
      <c r="E35" s="76">
        <f>SUM(C35*D35)</f>
        <v>0</v>
      </c>
    </row>
    <row r="36" spans="1:5" ht="13.5" thickBot="1" x14ac:dyDescent="0.25">
      <c r="A36" s="6"/>
      <c r="C36" s="51" t="s">
        <v>9</v>
      </c>
      <c r="D36" s="54"/>
      <c r="E36" s="61">
        <f>SUM(E34:E35)</f>
        <v>0</v>
      </c>
    </row>
    <row r="37" spans="1:5" ht="13.5" thickBot="1" x14ac:dyDescent="0.25">
      <c r="C37" s="6"/>
      <c r="D37" s="5"/>
      <c r="E37" s="45"/>
    </row>
    <row r="38" spans="1:5" ht="13.5" thickBot="1" x14ac:dyDescent="0.25">
      <c r="A38" s="6" t="s">
        <v>30</v>
      </c>
      <c r="C38" s="69" t="s">
        <v>15</v>
      </c>
      <c r="D38" s="70"/>
      <c r="E38" s="71">
        <f>E16+E26+E32+E36</f>
        <v>0</v>
      </c>
    </row>
    <row r="39" spans="1:5" x14ac:dyDescent="0.2">
      <c r="C39" s="6"/>
      <c r="D39" s="5"/>
      <c r="E39" s="45"/>
    </row>
    <row r="43" spans="1:5" x14ac:dyDescent="0.2">
      <c r="B43" s="6"/>
    </row>
    <row r="44" spans="1:5" x14ac:dyDescent="0.2">
      <c r="B44" s="6"/>
    </row>
    <row r="45" spans="1:5" x14ac:dyDescent="0.2">
      <c r="B45" s="6"/>
    </row>
    <row r="46" spans="1:5" x14ac:dyDescent="0.2">
      <c r="B46" s="6"/>
    </row>
    <row r="47" spans="1:5" x14ac:dyDescent="0.2">
      <c r="B47" s="6"/>
    </row>
    <row r="48" spans="1:5" x14ac:dyDescent="0.2">
      <c r="B48" s="6"/>
    </row>
    <row r="49" spans="2:2" x14ac:dyDescent="0.2">
      <c r="B49" s="6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8"/>
  <sheetViews>
    <sheetView zoomScale="160" zoomScaleNormal="160" workbookViewId="0">
      <selection activeCell="E27" sqref="E27"/>
    </sheetView>
  </sheetViews>
  <sheetFormatPr defaultRowHeight="12.75" x14ac:dyDescent="0.2"/>
  <cols>
    <col min="1" max="1" width="42.140625" customWidth="1"/>
    <col min="4" max="4" width="9.42578125" bestFit="1" customWidth="1"/>
    <col min="5" max="5" width="11.5703125" bestFit="1" customWidth="1"/>
    <col min="7" max="7" width="10.5703125" bestFit="1" customWidth="1"/>
  </cols>
  <sheetData>
    <row r="1" spans="1:5" ht="15.75" x14ac:dyDescent="0.25">
      <c r="A1" s="28" t="s">
        <v>45</v>
      </c>
    </row>
    <row r="2" spans="1:5" ht="15.75" x14ac:dyDescent="0.25">
      <c r="A2" s="28"/>
    </row>
    <row r="3" spans="1:5" x14ac:dyDescent="0.2">
      <c r="A3" s="1" t="s">
        <v>6</v>
      </c>
      <c r="B3" t="s">
        <v>16</v>
      </c>
    </row>
    <row r="4" spans="1:5" ht="13.5" thickBot="1" x14ac:dyDescent="0.25">
      <c r="A4" s="6"/>
    </row>
    <row r="5" spans="1:5" ht="13.5" thickBot="1" x14ac:dyDescent="0.25">
      <c r="A5" s="2" t="s">
        <v>7</v>
      </c>
      <c r="B5" s="3" t="s">
        <v>1</v>
      </c>
      <c r="C5" s="3" t="s">
        <v>2</v>
      </c>
      <c r="D5" s="3" t="s">
        <v>3</v>
      </c>
      <c r="E5" s="4" t="s">
        <v>4</v>
      </c>
    </row>
    <row r="6" spans="1:5" x14ac:dyDescent="0.2">
      <c r="A6" s="10" t="s">
        <v>10</v>
      </c>
      <c r="B6" s="11" t="s">
        <v>0</v>
      </c>
      <c r="C6" s="35">
        <f>12.2*22.4+6.4*4.8+2.4*4.5+5</f>
        <v>319.8</v>
      </c>
      <c r="D6" s="19"/>
      <c r="E6" s="18">
        <f>SUM(C6*D6)</f>
        <v>0</v>
      </c>
    </row>
    <row r="7" spans="1:5" x14ac:dyDescent="0.2">
      <c r="A7" s="12" t="s">
        <v>32</v>
      </c>
      <c r="B7" s="13" t="s">
        <v>0</v>
      </c>
      <c r="C7" s="35">
        <f>C6</f>
        <v>319.8</v>
      </c>
      <c r="D7" s="14"/>
      <c r="E7" s="15">
        <f>SUM(C7*D7)</f>
        <v>0</v>
      </c>
    </row>
    <row r="8" spans="1:5" x14ac:dyDescent="0.2">
      <c r="A8" s="27" t="s">
        <v>27</v>
      </c>
      <c r="B8" s="13" t="s">
        <v>11</v>
      </c>
      <c r="C8" s="35">
        <f>12.2+4.8+2.3+4.8+2.3+22.4+12.2+22.4</f>
        <v>83.4</v>
      </c>
      <c r="D8" s="14"/>
      <c r="E8" s="15">
        <f t="shared" ref="E8:E15" si="0">SUM(C8*D8)</f>
        <v>0</v>
      </c>
    </row>
    <row r="9" spans="1:5" x14ac:dyDescent="0.2">
      <c r="A9" s="27" t="s">
        <v>36</v>
      </c>
      <c r="B9" s="13" t="s">
        <v>11</v>
      </c>
      <c r="C9" s="35">
        <f>12.2+4.8+2.3+4.8+2.3+22.4+12.2+22.4</f>
        <v>83.4</v>
      </c>
      <c r="D9" s="14"/>
      <c r="E9" s="15">
        <f t="shared" si="0"/>
        <v>0</v>
      </c>
    </row>
    <row r="10" spans="1:5" x14ac:dyDescent="0.2">
      <c r="A10" s="27" t="s">
        <v>39</v>
      </c>
      <c r="B10" s="13" t="s">
        <v>11</v>
      </c>
      <c r="C10" s="35">
        <f>12.2+4.8+2.3+4.8+2.3+22.4+12.2+22.4+10</f>
        <v>93.4</v>
      </c>
      <c r="D10" s="14"/>
      <c r="E10" s="15">
        <f t="shared" si="0"/>
        <v>0</v>
      </c>
    </row>
    <row r="11" spans="1:5" x14ac:dyDescent="0.2">
      <c r="A11" s="27" t="s">
        <v>40</v>
      </c>
      <c r="B11" s="13" t="s">
        <v>11</v>
      </c>
      <c r="C11" s="35">
        <f>12.2+4.8+2.3+4.8+2.3+22.4+12.2+22.4+10</f>
        <v>93.4</v>
      </c>
      <c r="D11" s="14"/>
      <c r="E11" s="15">
        <f t="shared" si="0"/>
        <v>0</v>
      </c>
    </row>
    <row r="12" spans="1:5" x14ac:dyDescent="0.2">
      <c r="A12" s="27" t="s">
        <v>38</v>
      </c>
      <c r="B12" s="13" t="s">
        <v>11</v>
      </c>
      <c r="C12" s="35">
        <f>2*4</f>
        <v>8</v>
      </c>
      <c r="D12" s="14"/>
      <c r="E12" s="15">
        <f t="shared" si="0"/>
        <v>0</v>
      </c>
    </row>
    <row r="13" spans="1:5" x14ac:dyDescent="0.2">
      <c r="A13" s="12" t="s">
        <v>14</v>
      </c>
      <c r="B13" s="13" t="s">
        <v>5</v>
      </c>
      <c r="C13" s="35">
        <v>34</v>
      </c>
      <c r="D13" s="14"/>
      <c r="E13" s="15">
        <f t="shared" si="0"/>
        <v>0</v>
      </c>
    </row>
    <row r="14" spans="1:5" x14ac:dyDescent="0.2">
      <c r="A14" s="22" t="s">
        <v>18</v>
      </c>
      <c r="B14" s="23" t="s">
        <v>5</v>
      </c>
      <c r="C14" s="34">
        <v>2</v>
      </c>
      <c r="D14" s="43"/>
      <c r="E14" s="15">
        <f t="shared" si="0"/>
        <v>0</v>
      </c>
    </row>
    <row r="15" spans="1:5" ht="13.5" thickBot="1" x14ac:dyDescent="0.25">
      <c r="A15" s="16" t="s">
        <v>12</v>
      </c>
      <c r="B15" s="17" t="s">
        <v>8</v>
      </c>
      <c r="C15" s="29">
        <v>1</v>
      </c>
      <c r="D15" s="30"/>
      <c r="E15" s="15">
        <f t="shared" si="0"/>
        <v>0</v>
      </c>
    </row>
    <row r="16" spans="1:5" ht="13.5" thickBot="1" x14ac:dyDescent="0.25">
      <c r="C16" s="42" t="s">
        <v>9</v>
      </c>
      <c r="D16" s="25"/>
      <c r="E16" s="26">
        <f>SUM(E6:E15)</f>
        <v>0</v>
      </c>
    </row>
    <row r="17" spans="1:7" ht="13.5" thickBot="1" x14ac:dyDescent="0.25">
      <c r="A17" s="6" t="s">
        <v>20</v>
      </c>
      <c r="B17" s="72" t="s">
        <v>1</v>
      </c>
      <c r="C17" s="72" t="s">
        <v>2</v>
      </c>
      <c r="D17" s="72" t="s">
        <v>3</v>
      </c>
      <c r="E17" s="73" t="s">
        <v>4</v>
      </c>
    </row>
    <row r="18" spans="1:7" x14ac:dyDescent="0.2">
      <c r="A18" s="37" t="s">
        <v>21</v>
      </c>
      <c r="B18" s="53" t="s">
        <v>5</v>
      </c>
      <c r="C18" s="38">
        <f>C19*5</f>
        <v>1546.5</v>
      </c>
      <c r="D18" s="46"/>
      <c r="E18" s="40">
        <f>SUM(C18*D18)</f>
        <v>0</v>
      </c>
      <c r="G18" s="36"/>
    </row>
    <row r="19" spans="1:7" x14ac:dyDescent="0.2">
      <c r="A19" s="27" t="s">
        <v>22</v>
      </c>
      <c r="B19" s="11" t="s">
        <v>0</v>
      </c>
      <c r="C19" s="35">
        <f>299+10.3</f>
        <v>309.3</v>
      </c>
      <c r="D19" s="47"/>
      <c r="E19" s="18">
        <f>SUM(C19*D19)</f>
        <v>0</v>
      </c>
    </row>
    <row r="20" spans="1:7" ht="13.5" thickBot="1" x14ac:dyDescent="0.25">
      <c r="A20" s="48" t="s">
        <v>23</v>
      </c>
      <c r="B20" s="17" t="s">
        <v>0</v>
      </c>
      <c r="C20" s="49">
        <f>C19</f>
        <v>309.3</v>
      </c>
      <c r="D20" s="50"/>
      <c r="E20" s="76">
        <f>SUM(C20*D20)</f>
        <v>0</v>
      </c>
    </row>
    <row r="21" spans="1:7" ht="13.5" thickBot="1" x14ac:dyDescent="0.25">
      <c r="A21" s="6"/>
      <c r="C21" s="51" t="s">
        <v>9</v>
      </c>
      <c r="D21" s="52"/>
      <c r="E21" s="26">
        <f>SUM(E18:E20)</f>
        <v>0</v>
      </c>
    </row>
    <row r="22" spans="1:7" ht="13.5" thickBot="1" x14ac:dyDescent="0.25">
      <c r="A22" s="6" t="s">
        <v>24</v>
      </c>
    </row>
    <row r="23" spans="1:7" x14ac:dyDescent="0.2">
      <c r="A23" s="37" t="s">
        <v>42</v>
      </c>
      <c r="B23" s="53" t="s">
        <v>8</v>
      </c>
      <c r="C23" s="38">
        <v>1</v>
      </c>
      <c r="D23" s="39"/>
      <c r="E23" s="40">
        <f>SUM(C23*D23)</f>
        <v>0</v>
      </c>
    </row>
    <row r="24" spans="1:7" ht="26.25" thickBot="1" x14ac:dyDescent="0.25">
      <c r="A24" s="48" t="s">
        <v>43</v>
      </c>
      <c r="B24" s="62" t="s">
        <v>8</v>
      </c>
      <c r="C24" s="29">
        <v>1</v>
      </c>
      <c r="D24" s="30"/>
      <c r="E24" s="76">
        <f>SUM(C24*D24)</f>
        <v>0</v>
      </c>
    </row>
    <row r="25" spans="1:7" ht="13.5" thickBot="1" x14ac:dyDescent="0.25">
      <c r="A25" s="6"/>
      <c r="C25" s="51" t="s">
        <v>9</v>
      </c>
      <c r="D25" s="54"/>
      <c r="E25" s="26">
        <f>SUM(E23:E24)</f>
        <v>0</v>
      </c>
    </row>
    <row r="26" spans="1:7" ht="13.5" thickBot="1" x14ac:dyDescent="0.25">
      <c r="C26" s="6"/>
      <c r="D26" s="5"/>
      <c r="E26" s="45"/>
    </row>
    <row r="27" spans="1:7" ht="13.5" thickBot="1" x14ac:dyDescent="0.25">
      <c r="A27" s="6" t="s">
        <v>30</v>
      </c>
      <c r="C27" s="69" t="s">
        <v>15</v>
      </c>
      <c r="D27" s="70"/>
      <c r="E27" s="71">
        <f>E25+E21+E16</f>
        <v>0</v>
      </c>
    </row>
    <row r="28" spans="1:7" x14ac:dyDescent="0.2">
      <c r="C28" s="6"/>
      <c r="D28" s="5"/>
      <c r="E28" s="45"/>
    </row>
    <row r="32" spans="1:7" x14ac:dyDescent="0.2">
      <c r="B32" s="6"/>
    </row>
    <row r="33" spans="2:2" x14ac:dyDescent="0.2">
      <c r="B33" s="6"/>
    </row>
    <row r="34" spans="2:2" x14ac:dyDescent="0.2">
      <c r="B34" s="6"/>
    </row>
    <row r="35" spans="2:2" x14ac:dyDescent="0.2">
      <c r="B35" s="6"/>
    </row>
    <row r="36" spans="2:2" x14ac:dyDescent="0.2">
      <c r="B36" s="6"/>
    </row>
    <row r="37" spans="2:2" x14ac:dyDescent="0.2">
      <c r="B37" s="6"/>
    </row>
    <row r="38" spans="2:2" x14ac:dyDescent="0.2">
      <c r="B38" s="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nad vstupem</vt:lpstr>
      <vt:lpstr>technologie</vt:lpstr>
      <vt:lpstr>sklad</vt:lpstr>
      <vt:lpstr>Střehom</vt:lpstr>
      <vt:lpstr>Studeňany</vt:lpstr>
    </vt:vector>
  </TitlesOfParts>
  <Company>no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 name</dc:creator>
  <cp:lastModifiedBy>Eva Janatová</cp:lastModifiedBy>
  <cp:lastPrinted>2024-06-28T10:09:36Z</cp:lastPrinted>
  <dcterms:created xsi:type="dcterms:W3CDTF">2006-04-29T08:23:41Z</dcterms:created>
  <dcterms:modified xsi:type="dcterms:W3CDTF">2024-06-28T10:09:43Z</dcterms:modified>
</cp:coreProperties>
</file>