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_ČINNOST - INVESTICE\REKONSTRUKCE - INVESTICE\2025_11_Jičín_PŘIVADĚČ LÍPY\POPTÁVKA\"/>
    </mc:Choice>
  </mc:AlternateContent>
  <xr:revisionPtr revIDLastSave="0" documentId="13_ncr:1_{A552E517-69AF-4791-AADF-CB8472DA7DB0}" xr6:coauthVersionLast="47" xr6:coauthVersionMax="47" xr10:uidLastSave="{00000000-0000-0000-0000-000000000000}"/>
  <bookViews>
    <workbookView xWindow="13890" yWindow="585" windowWidth="23565" windowHeight="19920" activeTab="2" xr2:uid="{00000000-000D-0000-FFFF-FFFF00000000}"/>
  </bookViews>
  <sheets>
    <sheet name="Lípy_22-10-2025_rekonstrukce" sheetId="4" r:id="rId1"/>
    <sheet name="šachta Valdice - oprava" sheetId="7" r:id="rId2"/>
    <sheet name="šachta Jičín - oprava" sheetId="8" r:id="rId3"/>
  </sheets>
  <definedNames>
    <definedName name="_xlnm.Print_Area" localSheetId="0">'Lípy_22-10-2025_rekonstrukce'!$A$1:$G$187</definedName>
    <definedName name="_xlnm.Print_Area" localSheetId="2">'šachta Jičín - oprava'!$A$1:$F$21</definedName>
    <definedName name="_xlnm.Print_Area" localSheetId="1">'šachta Valdice - oprava'!$A$1:$F$21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4" l="1"/>
  <c r="F21" i="7" l="1"/>
  <c r="G142" i="4" l="1"/>
  <c r="G158" i="4"/>
  <c r="G155" i="4"/>
  <c r="G100" i="4"/>
  <c r="G138" i="4"/>
  <c r="G117" i="4"/>
  <c r="G88" i="4"/>
  <c r="G89" i="4"/>
  <c r="G54" i="4"/>
  <c r="G53" i="4"/>
  <c r="G151" i="4"/>
  <c r="G152" i="4"/>
  <c r="D154" i="4"/>
  <c r="G154" i="4" s="1"/>
  <c r="D153" i="4"/>
  <c r="G153" i="4" s="1"/>
  <c r="G150" i="4"/>
  <c r="G143" i="4"/>
  <c r="G141" i="4"/>
  <c r="G137" i="4"/>
  <c r="G130" i="4"/>
  <c r="G131" i="4"/>
  <c r="G132" i="4"/>
  <c r="G134" i="4"/>
  <c r="G135" i="4"/>
  <c r="G136" i="4"/>
  <c r="G97" i="4"/>
  <c r="D93" i="4"/>
  <c r="D96" i="4" s="1"/>
  <c r="G144" i="4"/>
  <c r="G145" i="4"/>
  <c r="G146" i="4"/>
  <c r="G147" i="4"/>
  <c r="G133" i="4"/>
  <c r="G128" i="4"/>
  <c r="G129" i="4"/>
  <c r="G120" i="4"/>
  <c r="G121" i="4"/>
  <c r="G122" i="4"/>
  <c r="G114" i="4"/>
  <c r="G115" i="4"/>
  <c r="D113" i="4"/>
  <c r="G113" i="4" s="1"/>
  <c r="G108" i="4"/>
  <c r="G109" i="4"/>
  <c r="G110" i="4"/>
  <c r="G111" i="4"/>
  <c r="G112" i="4"/>
  <c r="G116" i="4"/>
  <c r="G105" i="4"/>
  <c r="G106" i="4"/>
  <c r="G107" i="4"/>
  <c r="G87" i="4"/>
  <c r="G91" i="4"/>
  <c r="F18" i="8"/>
  <c r="F17" i="7"/>
  <c r="F18" i="7"/>
  <c r="F19" i="7"/>
  <c r="F12" i="7"/>
  <c r="F13" i="7"/>
  <c r="F14" i="7"/>
  <c r="F15" i="7"/>
  <c r="F8" i="7"/>
  <c r="F5" i="7"/>
  <c r="D3" i="7"/>
  <c r="F3" i="7" s="1"/>
  <c r="D3" i="8"/>
  <c r="F3" i="8" s="1"/>
  <c r="D4" i="7"/>
  <c r="F4" i="7" s="1"/>
  <c r="F17" i="8"/>
  <c r="F19" i="8"/>
  <c r="F14" i="8"/>
  <c r="D4" i="8"/>
  <c r="F4" i="8" s="1"/>
  <c r="G10" i="4"/>
  <c r="G58" i="4"/>
  <c r="G159" i="4"/>
  <c r="G160" i="4"/>
  <c r="G161" i="4"/>
  <c r="G162" i="4"/>
  <c r="G163" i="4"/>
  <c r="G164" i="4"/>
  <c r="G95" i="4"/>
  <c r="G98" i="4"/>
  <c r="G99" i="4"/>
  <c r="G62" i="4"/>
  <c r="G61" i="4"/>
  <c r="D57" i="4"/>
  <c r="D56" i="4"/>
  <c r="G23" i="4"/>
  <c r="G148" i="4"/>
  <c r="G149" i="4"/>
  <c r="G52" i="4"/>
  <c r="D21" i="4"/>
  <c r="G21" i="4" s="1"/>
  <c r="G20" i="4"/>
  <c r="D27" i="4"/>
  <c r="G27" i="4" s="1"/>
  <c r="D26" i="4"/>
  <c r="G26" i="4" s="1"/>
  <c r="D22" i="4"/>
  <c r="G127" i="4"/>
  <c r="G126" i="4"/>
  <c r="G124" i="4"/>
  <c r="G125" i="4"/>
  <c r="G123" i="4"/>
  <c r="G119" i="4"/>
  <c r="G104" i="4"/>
  <c r="G103" i="4"/>
  <c r="F6" i="8"/>
  <c r="F16" i="8"/>
  <c r="F15" i="8"/>
  <c r="F13" i="8"/>
  <c r="F12" i="8"/>
  <c r="F5" i="8"/>
  <c r="F9" i="8"/>
  <c r="F8" i="8"/>
  <c r="F11" i="8"/>
  <c r="F10" i="8"/>
  <c r="F7" i="8"/>
  <c r="D11" i="7"/>
  <c r="F11" i="7" s="1"/>
  <c r="F9" i="7"/>
  <c r="F10" i="7"/>
  <c r="F16" i="7"/>
  <c r="F6" i="7"/>
  <c r="F7" i="7"/>
  <c r="G139" i="4" l="1"/>
  <c r="F21" i="8"/>
  <c r="G118" i="4"/>
  <c r="G102" i="4"/>
  <c r="D60" i="4"/>
  <c r="G60" i="4" s="1"/>
  <c r="D59" i="4"/>
  <c r="G59" i="4" s="1"/>
  <c r="G57" i="4"/>
  <c r="G96" i="4"/>
  <c r="G93" i="4"/>
  <c r="G94" i="4"/>
  <c r="G56" i="4"/>
  <c r="D24" i="4"/>
  <c r="G24" i="4" s="1"/>
  <c r="D25" i="4"/>
  <c r="G25" i="4" s="1"/>
  <c r="G22" i="4"/>
  <c r="G157" i="4"/>
  <c r="G156" i="4" s="1"/>
  <c r="G90" i="4"/>
  <c r="G86" i="4"/>
  <c r="G76" i="4"/>
  <c r="G77" i="4"/>
  <c r="G78" i="4"/>
  <c r="G79" i="4"/>
  <c r="G80" i="4"/>
  <c r="G81" i="4"/>
  <c r="G82" i="4"/>
  <c r="G83" i="4"/>
  <c r="G84" i="4"/>
  <c r="G75" i="4"/>
  <c r="G74" i="4"/>
  <c r="G73" i="4"/>
  <c r="G72" i="4"/>
  <c r="G71" i="4"/>
  <c r="G70" i="4"/>
  <c r="G69" i="4"/>
  <c r="G68" i="4"/>
  <c r="G67" i="4"/>
  <c r="G66" i="4"/>
  <c r="G51" i="4"/>
  <c r="G41" i="4"/>
  <c r="G42" i="4"/>
  <c r="G43" i="4"/>
  <c r="G44" i="4"/>
  <c r="G45" i="4"/>
  <c r="G46" i="4"/>
  <c r="G47" i="4"/>
  <c r="G48" i="4"/>
  <c r="G40" i="4"/>
  <c r="G39" i="4"/>
  <c r="G38" i="4"/>
  <c r="G37" i="4"/>
  <c r="G35" i="4"/>
  <c r="G34" i="4"/>
  <c r="G33" i="4"/>
  <c r="G32" i="4"/>
  <c r="G31" i="4"/>
  <c r="G30" i="4"/>
  <c r="G15" i="4"/>
  <c r="G16" i="4"/>
  <c r="G17" i="4"/>
  <c r="G18" i="4"/>
  <c r="G12" i="4"/>
  <c r="G13" i="4"/>
  <c r="G14" i="4"/>
  <c r="G11" i="4"/>
  <c r="G50" i="4"/>
  <c r="G9" i="4" l="1"/>
  <c r="G92" i="4"/>
  <c r="G85" i="4"/>
  <c r="G49" i="4"/>
  <c r="G29" i="4"/>
  <c r="G101" i="4"/>
  <c r="G55" i="4"/>
  <c r="G64" i="4"/>
  <c r="G36" i="4"/>
  <c r="G19" i="4"/>
  <c r="G7" i="4"/>
  <c r="G28" i="4" l="1"/>
  <c r="G8" i="4"/>
  <c r="G63" i="4"/>
  <c r="D6" i="4"/>
  <c r="G6" i="4" s="1"/>
  <c r="G5" i="4"/>
  <c r="G4" i="4" l="1"/>
  <c r="G167" i="4" s="1"/>
</calcChain>
</file>

<file path=xl/sharedStrings.xml><?xml version="1.0" encoding="utf-8"?>
<sst xmlns="http://schemas.openxmlformats.org/spreadsheetml/2006/main" count="606" uniqueCount="363">
  <si>
    <t>kpl.</t>
  </si>
  <si>
    <t>CENA JEDNOTKOVÁ (Kč)</t>
  </si>
  <si>
    <t>JEDNOTKA</t>
  </si>
  <si>
    <t>POPIS</t>
  </si>
  <si>
    <t>POZICE</t>
  </si>
  <si>
    <t>CENA CELKEM                    (Kč)</t>
  </si>
  <si>
    <t>dodávka</t>
  </si>
  <si>
    <t>montáž</t>
  </si>
  <si>
    <t>KUNST</t>
  </si>
  <si>
    <t>VODA CZ</t>
  </si>
  <si>
    <t>šoupě DN 300 s ručním kolem, krátké</t>
  </si>
  <si>
    <t>šoupě DN 400 s ručním kolem, krátké</t>
  </si>
  <si>
    <t>MNOŽSTVÍ</t>
  </si>
  <si>
    <t>ks</t>
  </si>
  <si>
    <t>přírubový kus TP DN 400 - dl. 1000 mm</t>
  </si>
  <si>
    <t>0.1</t>
  </si>
  <si>
    <t>0.2</t>
  </si>
  <si>
    <t>0.3</t>
  </si>
  <si>
    <t>1.1</t>
  </si>
  <si>
    <t>1.2</t>
  </si>
  <si>
    <t>1.3</t>
  </si>
  <si>
    <t>1.4</t>
  </si>
  <si>
    <t>2.1</t>
  </si>
  <si>
    <t>2.2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</si>
  <si>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</si>
  <si>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</si>
  <si>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</si>
  <si>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</si>
  <si>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</si>
  <si>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</si>
  <si>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</si>
  <si>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</si>
  <si>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</si>
  <si>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</si>
  <si>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</si>
  <si>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</si>
  <si>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</si>
  <si>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</si>
  <si>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</t>
  </si>
  <si>
    <t>4.1</t>
  </si>
  <si>
    <t>montážní vložka DN 300 (tvárná litina, epoxidová povrchová úprava)</t>
  </si>
  <si>
    <t>montážní vložka DN 400 (tvárná litina, epoxidová povrchová úprava)</t>
  </si>
  <si>
    <t>2.3</t>
  </si>
  <si>
    <t>2.4</t>
  </si>
  <si>
    <t>2.5</t>
  </si>
  <si>
    <t>2.6</t>
  </si>
  <si>
    <t>2.7</t>
  </si>
  <si>
    <t>2</t>
  </si>
  <si>
    <t>2.8</t>
  </si>
  <si>
    <t>2.9</t>
  </si>
  <si>
    <t>2.10</t>
  </si>
  <si>
    <t>2.11</t>
  </si>
  <si>
    <t>3.14</t>
  </si>
  <si>
    <t>3.15</t>
  </si>
  <si>
    <t>3.17</t>
  </si>
  <si>
    <t>3.18</t>
  </si>
  <si>
    <t>3.19</t>
  </si>
  <si>
    <t>jednotka</t>
  </si>
  <si>
    <t>množství</t>
  </si>
  <si>
    <t>kg</t>
  </si>
  <si>
    <t>fotodokumentace (pouze elektronicky)</t>
  </si>
  <si>
    <t>3.16</t>
  </si>
  <si>
    <t xml:space="preserve">Poznámka: </t>
  </si>
  <si>
    <t>zařízení staveniště (zřízení, provoz, odstranění)</t>
  </si>
  <si>
    <t>demontáže stávajícího vystrojení - litina</t>
  </si>
  <si>
    <t>odkup demontovaného materiálu - litina</t>
  </si>
  <si>
    <t xml:space="preserve"> - součástí nabídkové ceny je i likvidace všech odpadů</t>
  </si>
  <si>
    <t xml:space="preserve"> - atypické kusy budou svařovány na místě dle reálných potřeb prostorového uspořádání po předchozím doměření zhotovitelem</t>
  </si>
  <si>
    <t xml:space="preserve"> - veškerý materiál použitý na vodovod musí mít atest pro styk s pitnou vodou  </t>
  </si>
  <si>
    <t>šoupě DN 100 s ručním kolem, krátké</t>
  </si>
  <si>
    <t>2.12</t>
  </si>
  <si>
    <t>2.13</t>
  </si>
  <si>
    <t>jeřáb, lešení, ……</t>
  </si>
  <si>
    <t>šoupě DN 400 s ručním kolem, dlouhé</t>
  </si>
  <si>
    <t>potrubí, tvarovky (materiál nerez tř. 316 L) a armatury</t>
  </si>
  <si>
    <t xml:space="preserve">výtlačný řad - plnění akumulace (materiál tvárná litina) </t>
  </si>
  <si>
    <t xml:space="preserve">odbočný kus T DN 400/200 - včetně tří přírub </t>
  </si>
  <si>
    <t xml:space="preserve">stávající DN400 </t>
  </si>
  <si>
    <t>3.20</t>
  </si>
  <si>
    <t>ostatní</t>
  </si>
  <si>
    <t xml:space="preserve">ostatní </t>
  </si>
  <si>
    <t xml:space="preserve"> - armatury budou dodány v tlakové řadě PN10</t>
  </si>
  <si>
    <t xml:space="preserve"> - pro stavbu bude použita nerez třídy 316 L, tloušťka 3 mm</t>
  </si>
  <si>
    <t>2.14</t>
  </si>
  <si>
    <t>3.21</t>
  </si>
  <si>
    <t>5</t>
  </si>
  <si>
    <t>6</t>
  </si>
  <si>
    <t>5.1</t>
  </si>
  <si>
    <t>5.2</t>
  </si>
  <si>
    <t>5.3</t>
  </si>
  <si>
    <t>5.4</t>
  </si>
  <si>
    <t>5.5</t>
  </si>
  <si>
    <t>5.6</t>
  </si>
  <si>
    <t>7</t>
  </si>
  <si>
    <t>8</t>
  </si>
  <si>
    <t xml:space="preserve">proplach potrubí (voda zdarma dodaná investorem) </t>
  </si>
  <si>
    <t>potrubí hrdlové DN300</t>
  </si>
  <si>
    <t>m</t>
  </si>
  <si>
    <t>1.5</t>
  </si>
  <si>
    <t>1.6</t>
  </si>
  <si>
    <t>1.7</t>
  </si>
  <si>
    <t>1.8</t>
  </si>
  <si>
    <t>1.9</t>
  </si>
  <si>
    <t>1.10</t>
  </si>
  <si>
    <t xml:space="preserve">potrubí, tvarovky (materiál litina) </t>
  </si>
  <si>
    <t>2.15</t>
  </si>
  <si>
    <t>2.16</t>
  </si>
  <si>
    <t>přírubové koleno FFK DN 300 - 45°</t>
  </si>
  <si>
    <t>přírubový kus TP DN 300 - dl. 1000 mm</t>
  </si>
  <si>
    <t>hrdlové koleno 11 1/4° s jedním hrdlem DN 300</t>
  </si>
  <si>
    <t>hrdlové koleno 30° s jedním hrdlem DN 300</t>
  </si>
  <si>
    <t xml:space="preserve">WAGA spojka DN 600 (příruba - hrdlo) </t>
  </si>
  <si>
    <t>šoupě DN 200 s ručním kolem, krátké</t>
  </si>
  <si>
    <t>2.0</t>
  </si>
  <si>
    <t>WAGA spojka DN 600 (příruba - hrdlo) + redukovaná příruba DN 600/300 + konektor</t>
  </si>
  <si>
    <t>přírubové koleno DN 300 - 45°</t>
  </si>
  <si>
    <t>2.17</t>
  </si>
  <si>
    <t>přírubový kus TP DN 300 - dl. 1500 mm</t>
  </si>
  <si>
    <t xml:space="preserve">přírubový kus T DN 400/200 </t>
  </si>
  <si>
    <t>redukovaná příruba DN 600/300 + konektor</t>
  </si>
  <si>
    <t>2.18</t>
  </si>
  <si>
    <t>2.19</t>
  </si>
  <si>
    <t>přírubový kus TP DN 400 - dl. 1000 mm (litina)</t>
  </si>
  <si>
    <t>přírubové koleno DN 200 - 90°</t>
  </si>
  <si>
    <t xml:space="preserve">přírubový kus T DN 400/300, stavební délka 1700 mm včetně tří přírub </t>
  </si>
  <si>
    <t>přírubový kus TP DN 400 - dl. 350 mm</t>
  </si>
  <si>
    <t>redukovaná příruba DN 500/300 + konektor</t>
  </si>
  <si>
    <t xml:space="preserve">přírubový kus T DN 300/300, excentrický, stavební délka 1045 mm včetně tří přírub </t>
  </si>
  <si>
    <t xml:space="preserve">přírubový kus TP DN 300, stavební délka 2200 mm s asymetrickou redukcí DN 300/200 a tří přírub </t>
  </si>
  <si>
    <t xml:space="preserve">přírubový kus TP DN 200/1000 včetně dvou přírub </t>
  </si>
  <si>
    <t>přírubové koleno DN 100 - 90°</t>
  </si>
  <si>
    <t xml:space="preserve">spojka SYNOFLEX DN 200 </t>
  </si>
  <si>
    <t>6.1</t>
  </si>
  <si>
    <r>
      <t>m</t>
    </r>
    <r>
      <rPr>
        <vertAlign val="superscript"/>
        <sz val="9"/>
        <color theme="1"/>
        <rFont val="Tahoma"/>
        <family val="2"/>
        <charset val="238"/>
      </rPr>
      <t>3</t>
    </r>
  </si>
  <si>
    <t>6.2</t>
  </si>
  <si>
    <t>6.3</t>
  </si>
  <si>
    <t>6.4</t>
  </si>
  <si>
    <t>6.5</t>
  </si>
  <si>
    <t>6.6</t>
  </si>
  <si>
    <t xml:space="preserve"> - pro přírubové spoje budou použity nerezové šrouby a vějířovité podložky, těsnění s ocelovou vložkou, šroubové spoje v zemi budou opatřeny bandáží</t>
  </si>
  <si>
    <t>přírubový přechod FFR DN 200/100, včetně příruby DN 100</t>
  </si>
  <si>
    <t>Ostatní práce</t>
  </si>
  <si>
    <t>poř. č.</t>
  </si>
  <si>
    <t>popis opravy</t>
  </si>
  <si>
    <t>očištění zdiva otryskáním tlakovou vodou 500 bar nebo vlhkým pískem (systém TORBO)</t>
  </si>
  <si>
    <t>jednotková cena (Kč)</t>
  </si>
  <si>
    <t>celková cena           (Kč)</t>
  </si>
  <si>
    <t>1</t>
  </si>
  <si>
    <t>reprofilace vodorovných ploch shora sanační maltou Sika MonoTop 2002 Universal, jednovrstvá, tl. 10 mm</t>
  </si>
  <si>
    <t>pomocné lešení, úklid pracoviště, odvoz a likvidace odpadů</t>
  </si>
  <si>
    <t>9</t>
  </si>
  <si>
    <t>10</t>
  </si>
  <si>
    <t>zabetonování nevyužívaných montážních vstupů 900 x 900 mm včetně fixace ke stávající konstrukci</t>
  </si>
  <si>
    <t>11</t>
  </si>
  <si>
    <t>12</t>
  </si>
  <si>
    <t>13</t>
  </si>
  <si>
    <r>
      <t>m</t>
    </r>
    <r>
      <rPr>
        <vertAlign val="superscript"/>
        <sz val="8"/>
        <color theme="1"/>
        <rFont val="Tahoma"/>
        <family val="2"/>
        <charset val="238"/>
      </rPr>
      <t>2</t>
    </r>
  </si>
  <si>
    <t xml:space="preserve">ochrana výztuže při nedostatečném krytí (očištění a pasivace) SikaTop Armatec 110 EpoCem </t>
  </si>
  <si>
    <t>reprofilace svislých ploch shora sanační maltou Sika MonoTop 2002 Universal, jednovrstvá, tl. 10 mm</t>
  </si>
  <si>
    <t>hydroizolační stěrka SikaTop 531 Seal na vodorovné i svislé plochy              tl. 4 mm ve dvou vrstvách</t>
  </si>
  <si>
    <t xml:space="preserve">zajištění stávajících funkčních rozvodů pitné vody proti mechanickému poškození </t>
  </si>
  <si>
    <t>demontáže stávajích pomocných konstrukcí (ocel, zdivo, beton)</t>
  </si>
  <si>
    <t xml:space="preserve">WAGA spojka DN 300 </t>
  </si>
  <si>
    <t xml:space="preserve">redukovaná příruba DN 600/300 + konektor </t>
  </si>
  <si>
    <t>4.1.1</t>
  </si>
  <si>
    <t>WAGA spojka DN 600 + redukovaná příruba DN 600/300 + konektor</t>
  </si>
  <si>
    <t>přírubový kus T 300/100</t>
  </si>
  <si>
    <t>šoupě DN 100 krátké se zemní soupravou včetně opevnění poklopu dlažbou</t>
  </si>
  <si>
    <t>4.1.2</t>
  </si>
  <si>
    <t>4.1.3</t>
  </si>
  <si>
    <t>4.1.4</t>
  </si>
  <si>
    <t>4.1.5</t>
  </si>
  <si>
    <t>4.1.6</t>
  </si>
  <si>
    <r>
      <rPr>
        <b/>
        <sz val="9"/>
        <color theme="1"/>
        <rFont val="Tahoma"/>
        <family val="2"/>
        <charset val="238"/>
      </rPr>
      <t>kalník</t>
    </r>
    <r>
      <rPr>
        <sz val="9"/>
        <color theme="1"/>
        <rFont val="Tahoma"/>
        <family val="2"/>
        <charset val="238"/>
      </rPr>
      <t xml:space="preserve"> DN 100</t>
    </r>
  </si>
  <si>
    <r>
      <rPr>
        <b/>
        <sz val="9"/>
        <color theme="1"/>
        <rFont val="Tahoma"/>
        <family val="2"/>
        <charset val="238"/>
      </rPr>
      <t xml:space="preserve">vzdušník </t>
    </r>
    <r>
      <rPr>
        <sz val="9"/>
        <color theme="1"/>
        <rFont val="Tahoma"/>
        <family val="2"/>
        <charset val="238"/>
      </rPr>
      <t>DN 50</t>
    </r>
  </si>
  <si>
    <t>4.2</t>
  </si>
  <si>
    <t>4.2.1</t>
  </si>
  <si>
    <t>4.2.2</t>
  </si>
  <si>
    <t>4.2.3</t>
  </si>
  <si>
    <t>4.2.4</t>
  </si>
  <si>
    <t>přírubový kus T 300/150</t>
  </si>
  <si>
    <t xml:space="preserve">šoupě DN 100 krátké s ručním kolem </t>
  </si>
  <si>
    <t>šoupě DN 150 krátké se zemní soupravou včetně opevnění poklopu dlažbou</t>
  </si>
  <si>
    <t>přírubový kus FFR 100/50</t>
  </si>
  <si>
    <t>automatický vzdušník DN 50</t>
  </si>
  <si>
    <t>4.2.5</t>
  </si>
  <si>
    <t>4.2.6</t>
  </si>
  <si>
    <t>4.2.7</t>
  </si>
  <si>
    <t>4.2.8</t>
  </si>
  <si>
    <t>4.2.9</t>
  </si>
  <si>
    <t>přírubový kus TP DN 300/1000</t>
  </si>
  <si>
    <t>4.2.10</t>
  </si>
  <si>
    <t>4.2.11</t>
  </si>
  <si>
    <t>terénní úprava včetně ohumusování a osetí</t>
  </si>
  <si>
    <r>
      <t>m</t>
    </r>
    <r>
      <rPr>
        <vertAlign val="superscript"/>
        <sz val="9"/>
        <color theme="1"/>
        <rFont val="Tahoma"/>
        <family val="2"/>
        <charset val="238"/>
      </rPr>
      <t>2</t>
    </r>
  </si>
  <si>
    <t>zásyp výkopkem</t>
  </si>
  <si>
    <t>1.11</t>
  </si>
  <si>
    <t>1.12</t>
  </si>
  <si>
    <t>1.13</t>
  </si>
  <si>
    <t>1.14</t>
  </si>
  <si>
    <t>1.15</t>
  </si>
  <si>
    <t>související doprovodné činnosti</t>
  </si>
  <si>
    <t>Rezerva investora na nepředvídatelné práce</t>
  </si>
  <si>
    <t>CELKOVÁ CENA DÍLA - INVESTICE</t>
  </si>
  <si>
    <t>6.7</t>
  </si>
  <si>
    <t>6.8</t>
  </si>
  <si>
    <t>2.20</t>
  </si>
  <si>
    <t>spojovací a kompletační materiál</t>
  </si>
  <si>
    <t>sanační systém Primus Line, vložka vnitřní světlosti 270 - 300 mm, tloušťka stěny 6 mm - dodávka</t>
  </si>
  <si>
    <t>sanační systém Primus Line, vložka vnitřní světlosti 270 - 300 mm, tloušťka stěny 6 mm - zatažení</t>
  </si>
  <si>
    <t>tlaková zkouška - zkušební tlak 10 bar</t>
  </si>
  <si>
    <t>proplach a dezinfekce potrubí</t>
  </si>
  <si>
    <t>rozebrání a znovuzřízení oplocení ze strojového pletiva</t>
  </si>
  <si>
    <t>1.16</t>
  </si>
  <si>
    <t>zaslepovací příruba X DN 200</t>
  </si>
  <si>
    <t>2.21</t>
  </si>
  <si>
    <t>2.22</t>
  </si>
  <si>
    <t>2.23</t>
  </si>
  <si>
    <t>2.24</t>
  </si>
  <si>
    <t>2.25</t>
  </si>
  <si>
    <t>2.26</t>
  </si>
  <si>
    <t>2.27</t>
  </si>
  <si>
    <t>2.28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</si>
  <si>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</si>
  <si>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</si>
  <si>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</si>
  <si>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</si>
  <si>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</si>
  <si>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</si>
  <si>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</si>
  <si>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</si>
  <si>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</si>
  <si>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Oprava armaturní šachty "Jičín"</t>
  </si>
  <si>
    <t>Oprava armaturní šachty "Jičín" celkem</t>
  </si>
  <si>
    <t>Oprava armaturní šachty "Valdice" celkem</t>
  </si>
  <si>
    <t>Oprava armaturní šachty "Valdice"</t>
  </si>
  <si>
    <t>INVESTICE 22.10.2025</t>
  </si>
  <si>
    <t>1.0</t>
  </si>
  <si>
    <t>demontáž stávající zaslepovací příruby DN 300</t>
  </si>
  <si>
    <t>přírubový kus FF DN 300 - dl. 1000 mm</t>
  </si>
  <si>
    <r>
      <t>m</t>
    </r>
    <r>
      <rPr>
        <vertAlign val="superscript"/>
        <sz val="8"/>
        <color theme="1"/>
        <rFont val="Tahoma"/>
        <family val="2"/>
        <charset val="238"/>
      </rPr>
      <t>3</t>
    </r>
  </si>
  <si>
    <t>odkrytí stropní desky 7,00 x 6,00 m, mocnost cca 0,50 m</t>
  </si>
  <si>
    <t>oplocení staveniště (pevné oplocení výšky 1,80 m) - zřízení a odstranění</t>
  </si>
  <si>
    <t>14</t>
  </si>
  <si>
    <t>15</t>
  </si>
  <si>
    <t>rozebrání stávající stropní desky ze železového betonu tl. 300 mm půdorysu 6000 x 5100 mm rozřezáním jednotlivých dílů včetně likvidace</t>
  </si>
  <si>
    <t>železobetonová stropní deska 3000 x 5100 mm, tl. 250 mm                                - dodávka + montáž</t>
  </si>
  <si>
    <t>nerezový žebřík délky 3750 mm s protiskluzovou úpravou                                              a výsuvnými madly - dodávka + montáž</t>
  </si>
  <si>
    <t>nerezový poklop 700 x 700 mm, tepelná izolace tl. 30 mm, dešťujistý,                                        s větracím komínkem, zámek s krytem - dodávka + montáž</t>
  </si>
  <si>
    <t xml:space="preserve">komínek výšky 150 mm, s tloušťkou stěn 150 mm, z betonu C16/20, včetně kotvení, pod poklop </t>
  </si>
  <si>
    <r>
      <t>izolace proti vlhkosti (asfaltové pásy), tepelná izolace Styrodur tl. 50 mm, ochranná geotextilie (gramáž 300 g/m</t>
    </r>
    <r>
      <rPr>
        <vertAlign val="superscript"/>
        <sz val="8"/>
        <color theme="1"/>
        <rFont val="Tahoma"/>
        <family val="2"/>
        <charset val="238"/>
      </rPr>
      <t>2</t>
    </r>
    <r>
      <rPr>
        <sz val="8"/>
        <color theme="1"/>
        <rFont val="Tahoma"/>
        <family val="2"/>
        <charset val="238"/>
      </rPr>
      <t>)</t>
    </r>
  </si>
  <si>
    <t>16</t>
  </si>
  <si>
    <t>17</t>
  </si>
  <si>
    <t>ochranný obsyp včetně ohumusování a osetí, (konečná terénní úprava                             s plynulým navázáním na okolní terén)</t>
  </si>
  <si>
    <t>hydroizolační stěrka SikaTop 531 Seal na vodorovné plochy tl. 4 mm ve dvou vrstvách (dno + strop)</t>
  </si>
  <si>
    <t xml:space="preserve">ochrana výztuže stropní desky při nedostatečném krytí                                        (očištění a pasivace) SikaTop Armatec 110 EpoCem </t>
  </si>
  <si>
    <t>reprofilace vodorovných ploch zdola sanační maltou Sika MonoTop 2002 Universal, jednovrstvá, tl. 10 mm (strop)</t>
  </si>
  <si>
    <t>nerezový žebřík délky 3000 mm s protiskluzovou úpravou                                              a výsuvnými madly - dodávka + montáž</t>
  </si>
  <si>
    <t>nerezový poklop 900 x 900 mm, tepelná izolace tl. 30 mm, dešťujistý,                             s větracím komínkem, zámek s krytem - dodávka + montáž</t>
  </si>
  <si>
    <t>nerezový poklop 600 x 600 mm, tepelná izolace tl. 30 mm, dešťujistý,                              s větracím komínkem, zámek s krytem - dodávka + montáž</t>
  </si>
  <si>
    <t>ochranný obsyp včetně ohumusování a osetí (konečná terénní úprava                             s plynulým navázáním na okolní terén)</t>
  </si>
  <si>
    <t>zakrytí stávající jímky podlahovými kompozitními rošty PREFAGRID                            30 x 30/38 mm</t>
  </si>
  <si>
    <t>lože + obsyp (tříděný písek 0-4)</t>
  </si>
  <si>
    <t>likvidace přebytečného výkopku (odvoz na ČOV Jičín - 8 km)</t>
  </si>
  <si>
    <t xml:space="preserve">zásobní řad do Jičína (materiál tvárná litina, nerez 316 L tl. min. 3 mm) </t>
  </si>
  <si>
    <t>přírubový kus TP DN 300 - dl. 1200 mm (nerez)</t>
  </si>
  <si>
    <t>průtokoměr DN 300 včetně baterie dle standardu provozovatele</t>
  </si>
  <si>
    <t>přírubové koleno DN 300 - 90° s prodloužením (nerez)</t>
  </si>
  <si>
    <t>zaslepovací příruba X DN 100</t>
  </si>
  <si>
    <t xml:space="preserve">žebřík nerezový dl. 3,00 m s protiskluzovou úpravou, včetně výsuvných madel </t>
  </si>
  <si>
    <t>lože + obsyp (tříděný písek 0 - 4 mm)</t>
  </si>
  <si>
    <t>přírubový kus TP DN 300 - dl. 1150 mm, s excetrickým odbočením DN 100 (nerez)</t>
  </si>
  <si>
    <t>úprava dotčené plochy - příjezdu k pracovišti (smykováním, uhrabáním)</t>
  </si>
  <si>
    <t>zajišťovací blok - beton C 16/20</t>
  </si>
  <si>
    <t>odvoz výkopku (odvoz na ČOV Jičín - 8 km)</t>
  </si>
  <si>
    <t>nakládání výkopku, převoz z ČOV Jičín, zásyp výkopkem</t>
  </si>
  <si>
    <t xml:space="preserve">přírubový kus T DN 400/400, stavební délka 2100 mm </t>
  </si>
  <si>
    <t>excentrické odbočení stavební délky 2200 mm, včetně kolena 90° a tří přírub navazující na poz. 5</t>
  </si>
  <si>
    <t xml:space="preserve">žebřík nerezový dl. 3,80 m s protiskluzovou úpravou, včetně výsuvných madel </t>
  </si>
  <si>
    <t>podpěrný bod (jekl 80/80 + sedlo, celková výška cca 450 mm)</t>
  </si>
  <si>
    <t>podpěrný bod (jekl 80/80 + sedlo, celková výška cca 1900 mm)</t>
  </si>
  <si>
    <t>propojení na stávající potrubí DN 100 (WAGA)</t>
  </si>
  <si>
    <t>zaslepovací příruba X DN 150</t>
  </si>
  <si>
    <t>4.1.7</t>
  </si>
  <si>
    <t>4.1.8</t>
  </si>
  <si>
    <t>4.1.9</t>
  </si>
  <si>
    <t>4.1.10</t>
  </si>
  <si>
    <t>4.1.11</t>
  </si>
  <si>
    <t>4.1.12</t>
  </si>
  <si>
    <t>4.1.13</t>
  </si>
  <si>
    <t>4.1.15</t>
  </si>
  <si>
    <t>4.1.14</t>
  </si>
  <si>
    <t>výřez na potrubí DN 600, demontáž kalníku včetně likvidace odpadu</t>
  </si>
  <si>
    <t>výřez na potrubí DN 600, demontáž vzdušníku včetně likvidace odpadu</t>
  </si>
  <si>
    <t>vybourání stávající šachty včetně její likvidace</t>
  </si>
  <si>
    <t xml:space="preserve">žebřík nerezový dl. 2,00 m s protiskluzovou úpravou, včetně výsuvných madel </t>
  </si>
  <si>
    <t>nerezový poklop DN 600 mm, tepelná izolace tl. 30 mm, dešťujistý, s větracím komínkem, zámek s krytem - dodávka + montáž</t>
  </si>
  <si>
    <t>dotěsnění prostupů stěnou šachty - segmentové potrubí pro potrubí DN 300 - dodávka a montáž</t>
  </si>
  <si>
    <t>4.2.12</t>
  </si>
  <si>
    <t>4.2.13</t>
  </si>
  <si>
    <t>zemní práce (pažená jáma 6,00 x 2,00 m, hl. 2,50 m)</t>
  </si>
  <si>
    <t>zemní práce (pažená jáma 3,00 x 2,00 m, hl. 2,50 m)</t>
  </si>
  <si>
    <t>kamerová prohlídka včetně záznamu - po vyčištění potrubí</t>
  </si>
  <si>
    <t>kamerová prohlídka včetně záznamu - před vyčištěním potrubí</t>
  </si>
  <si>
    <t>dokumentace skutečného provedení - kladečské schéma, vystrojení armaturních šachet (2x tisk, 1x elektronicky v editovatelném formátu a v pdf)</t>
  </si>
  <si>
    <t xml:space="preserve"> - šoupata budou dodána v krátkém provedení (AVK)</t>
  </si>
  <si>
    <t>krácený rozbor vody dle přílohy č. 5 vyhlášky č. 252/2004 Sb., kterou se stanoví hygienické požadavky na pitnou vodu …...</t>
  </si>
  <si>
    <t>výkop rýhy 2,00 x 15,00 m, hl. cca 2,30 m včetně pažení</t>
  </si>
  <si>
    <t xml:space="preserve">podpěrný blok 300 x 300 mm z cihelného zdiva (výška cca 850 mm) </t>
  </si>
  <si>
    <t>výkop rýhy 2,00 x 5,00 m, hl. cca 2,50 m včetně pažení</t>
  </si>
  <si>
    <t>výkop rýhy 2,00 x 3,00 m, hl. cca 2,50 m včetně pažení</t>
  </si>
  <si>
    <t>Sanační systém Primus Line</t>
  </si>
  <si>
    <t>výkop pažených jam pro čištění potrubí 3,00x2,00 m, hl. 2,00 m, včetně pažení</t>
  </si>
  <si>
    <t>opravný pas DN 600 délky 1200 mm</t>
  </si>
  <si>
    <t>výřez na litinovém potrubí DN 600 v délce max. 900 mm</t>
  </si>
  <si>
    <t>čerpání vody</t>
  </si>
  <si>
    <t>h</t>
  </si>
  <si>
    <t>5.7</t>
  </si>
  <si>
    <t>5.8</t>
  </si>
  <si>
    <t>5.9</t>
  </si>
  <si>
    <t>5.10</t>
  </si>
  <si>
    <t>obsyp (tříděný písek 0-4)</t>
  </si>
  <si>
    <t>5.11</t>
  </si>
  <si>
    <t>5.12</t>
  </si>
  <si>
    <t>5.13</t>
  </si>
  <si>
    <t>5.14</t>
  </si>
  <si>
    <t>dotěsnění + zálivka prostupů</t>
  </si>
  <si>
    <t>identifikační nerezový skoupek s modrými pruhy, v betonovém základu 300/300/800 mm</t>
  </si>
  <si>
    <t>2.29</t>
  </si>
  <si>
    <t>kompletní dodávka a montáž prefabrikované šachty DN 1500 výšky 1834 mm, se zákrytovou deskou</t>
  </si>
  <si>
    <t>3.31</t>
  </si>
  <si>
    <t>3.32</t>
  </si>
  <si>
    <t>4.2.14</t>
  </si>
  <si>
    <t>4.2.15</t>
  </si>
  <si>
    <t>4.2.16</t>
  </si>
  <si>
    <t>4.2.17</t>
  </si>
  <si>
    <t>4.2.18</t>
  </si>
  <si>
    <t>4.2.19</t>
  </si>
  <si>
    <t>4.2.20</t>
  </si>
  <si>
    <t>3.33</t>
  </si>
  <si>
    <t>mechanické vyčištění potrubí DN 600 (500) včetně likvidace odpadu</t>
  </si>
  <si>
    <t>5.15</t>
  </si>
  <si>
    <t xml:space="preserve">Demontáže </t>
  </si>
  <si>
    <t xml:space="preserve">Napojení na armaturní šachtu za kolektorem (šachta Zebín) </t>
  </si>
  <si>
    <t>Armaturní šachta "Valdice"</t>
  </si>
  <si>
    <t xml:space="preserve">Armaturní šachta Jičín </t>
  </si>
  <si>
    <t>Odkalení, odvzudšnění</t>
  </si>
  <si>
    <t>ochrana stromů bedněním nebo plným oplocením výšky 1,80 m</t>
  </si>
  <si>
    <t xml:space="preserve"> - předání staveniště do 20.04.2026</t>
  </si>
  <si>
    <t xml:space="preserve"> - zprovoznění sítě bez omezení do 31.08.2026</t>
  </si>
  <si>
    <t xml:space="preserve"> - předání kompletně dokončeného a funkčního díla bez vad a nedoděků včetně požadovaných listinných dokladů do 30.09.2026</t>
  </si>
  <si>
    <t>Závazné limity:</t>
  </si>
  <si>
    <t xml:space="preserve"> - úplné přerušení dodávky pitné vody do Jičína bylo stanoveno na 4 hodiny v době od 22:00 do 04:00 hodin a je nepřekročitelné</t>
  </si>
  <si>
    <t xml:space="preserve"> - účast na technické prohlídce dne 06.11.2025</t>
  </si>
  <si>
    <t xml:space="preserve"> - předložení nabídky nejpozději dne 26.11.2025 do 10:00 hodin</t>
  </si>
  <si>
    <t>Jičín - rekonstrukce vodovodního přivaděče v lipách                                          Soupis prací, dodávek a služeb</t>
  </si>
  <si>
    <t>18</t>
  </si>
  <si>
    <t>rezerva investora (o jejím použití rozhoduje výhradně investor)</t>
  </si>
  <si>
    <t>5.16</t>
  </si>
  <si>
    <t xml:space="preserve">vytyčení stávajících podzemních vedení </t>
  </si>
  <si>
    <t xml:space="preserve"> - záruční doba na sanační systém Primus Line 120 měsíců</t>
  </si>
  <si>
    <t xml:space="preserve"> - záruční doba na ostatní součásti stavby 60 měsíců</t>
  </si>
  <si>
    <t>spárování cihelného zdiva cementovou maltou Sika MonoTop 2002 Universal včetně impregnace zdiva pro prodloužení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</si>
</sst>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2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9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6"/>
      <color theme="1"/>
      <name val="Tahoma"/>
      <family val="2"/>
      <charset val="238"/>
    </font>
    <font>
      <vertAlign val="superscript"/>
      <sz val="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indent="1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center" indent="1"/>
    </xf>
    <xf numFmtId="4" fontId="8" fillId="0" borderId="6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indent="1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 indent="1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left" vertical="center" inden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indent="1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right" vertical="center" indent="1"/>
      <protection locked="0"/>
    </xf>
    <xf numFmtId="4" fontId="1" fillId="0" borderId="14" xfId="0" applyNumberFormat="1" applyFont="1" applyBorder="1" applyAlignment="1" applyProtection="1">
      <alignment horizontal="right" vertical="center" indent="1"/>
      <protection locked="0"/>
    </xf>
    <xf numFmtId="4" fontId="1" fillId="0" borderId="15" xfId="0" applyNumberFormat="1" applyFont="1" applyBorder="1" applyAlignment="1">
      <alignment horizontal="right" vertical="center" indent="1"/>
    </xf>
    <xf numFmtId="14" fontId="11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4" fontId="3" fillId="2" borderId="1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4" fontId="8" fillId="0" borderId="0" xfId="0" applyNumberFormat="1" applyFont="1" applyAlignment="1">
      <alignment horizontal="right" vertical="center" indent="1"/>
    </xf>
    <xf numFmtId="49" fontId="6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 indent="1"/>
    </xf>
    <xf numFmtId="3" fontId="6" fillId="4" borderId="1" xfId="0" applyNumberFormat="1" applyFont="1" applyFill="1" applyBorder="1" applyAlignment="1">
      <alignment horizontal="right" vertical="center" indent="1"/>
    </xf>
    <xf numFmtId="4" fontId="1" fillId="4" borderId="1" xfId="0" applyNumberFormat="1" applyFont="1" applyFill="1" applyBorder="1" applyAlignment="1">
      <alignment horizontal="right" vertical="center" indent="1"/>
    </xf>
    <xf numFmtId="3" fontId="8" fillId="0" borderId="11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7"/>
  <sheetViews>
    <sheetView topLeftCell="A139" zoomScale="120" zoomScaleNormal="120" workbookViewId="0">
      <selection activeCell="N152" sqref="N152"/>
    </sheetView>
  </sheetViews>
  <sheetFormatPr defaultColWidth="9.140625" defaultRowHeight="11.25" x14ac:dyDescent="0.15"/>
  <cols>
    <col min="1" max="1" width="6.7109375" style="5" customWidth="1"/>
    <col min="2" max="2" width="81" style="6" customWidth="1"/>
    <col min="3" max="3" width="10.7109375" style="5" customWidth="1"/>
    <col min="4" max="4" width="10.7109375" style="6" customWidth="1"/>
    <col min="5" max="5" width="12.7109375" style="31" customWidth="1"/>
    <col min="6" max="6" width="12.7109375" style="32" customWidth="1"/>
    <col min="7" max="7" width="18.7109375" style="32" customWidth="1"/>
    <col min="8" max="8" width="1.7109375" style="32" customWidth="1"/>
    <col min="9" max="10" width="10.140625" style="33" hidden="1" customWidth="1"/>
    <col min="11" max="11" width="1.7109375" style="6" hidden="1" customWidth="1"/>
    <col min="12" max="13" width="0" style="6" hidden="1" customWidth="1"/>
    <col min="14" max="14" width="15.7109375" style="1" customWidth="1"/>
    <col min="15" max="15" width="15.7109375" style="6" customWidth="1"/>
    <col min="16" max="16384" width="9.140625" style="6"/>
  </cols>
  <sheetData>
    <row r="1" spans="1:15" s="2" customFormat="1" ht="50.1" customHeight="1" x14ac:dyDescent="0.25">
      <c r="A1" s="84" t="s">
        <v>355</v>
      </c>
      <c r="B1" s="84"/>
      <c r="C1" s="84"/>
      <c r="D1" s="84"/>
      <c r="E1" s="84"/>
      <c r="F1" s="85" t="s">
        <v>236</v>
      </c>
      <c r="G1" s="85"/>
      <c r="H1" s="19"/>
      <c r="I1" s="77" t="s">
        <v>8</v>
      </c>
      <c r="J1" s="77"/>
      <c r="L1" s="77" t="s">
        <v>9</v>
      </c>
      <c r="M1" s="77"/>
      <c r="N1" s="1"/>
    </row>
    <row r="2" spans="1:15" s="2" customFormat="1" ht="18" customHeight="1" x14ac:dyDescent="0.25">
      <c r="A2" s="78" t="s">
        <v>4</v>
      </c>
      <c r="B2" s="78" t="s">
        <v>3</v>
      </c>
      <c r="C2" s="78" t="s">
        <v>2</v>
      </c>
      <c r="D2" s="80" t="s">
        <v>12</v>
      </c>
      <c r="E2" s="82" t="s">
        <v>1</v>
      </c>
      <c r="F2" s="83"/>
      <c r="G2" s="80" t="s">
        <v>5</v>
      </c>
      <c r="H2" s="20"/>
      <c r="I2" s="13"/>
      <c r="J2" s="13"/>
      <c r="N2" s="1"/>
    </row>
    <row r="3" spans="1:15" s="2" customFormat="1" ht="18" customHeight="1" thickBot="1" x14ac:dyDescent="0.3">
      <c r="A3" s="79"/>
      <c r="B3" s="79"/>
      <c r="C3" s="79"/>
      <c r="D3" s="81"/>
      <c r="E3" s="21" t="s">
        <v>6</v>
      </c>
      <c r="F3" s="21" t="s">
        <v>7</v>
      </c>
      <c r="G3" s="81"/>
      <c r="H3" s="20"/>
      <c r="I3" s="13"/>
      <c r="J3" s="13"/>
      <c r="N3" s="1"/>
    </row>
    <row r="4" spans="1:15" s="2" customFormat="1" ht="18" customHeight="1" thickTop="1" x14ac:dyDescent="0.25">
      <c r="A4" s="43">
        <v>0</v>
      </c>
      <c r="B4" s="38" t="s">
        <v>342</v>
      </c>
      <c r="C4" s="39"/>
      <c r="D4" s="44"/>
      <c r="E4" s="45"/>
      <c r="F4" s="46"/>
      <c r="G4" s="45">
        <f>SUM(G5:G7)</f>
        <v>0</v>
      </c>
      <c r="H4" s="12"/>
      <c r="I4" s="13"/>
      <c r="J4" s="13"/>
      <c r="N4" s="1"/>
    </row>
    <row r="5" spans="1:15" s="2" customFormat="1" ht="18" customHeight="1" x14ac:dyDescent="0.25">
      <c r="A5" s="10" t="s">
        <v>15</v>
      </c>
      <c r="B5" s="4" t="s">
        <v>64</v>
      </c>
      <c r="C5" s="10" t="s">
        <v>59</v>
      </c>
      <c r="D5" s="22">
        <v>13124</v>
      </c>
      <c r="E5" s="75"/>
      <c r="F5" s="36">
        <v>0</v>
      </c>
      <c r="G5" s="23">
        <f>D5*(E5+F5)</f>
        <v>0</v>
      </c>
      <c r="H5" s="12"/>
      <c r="I5" s="13"/>
      <c r="J5" s="13"/>
      <c r="N5" s="1"/>
    </row>
    <row r="6" spans="1:15" s="2" customFormat="1" ht="18" customHeight="1" x14ac:dyDescent="0.25">
      <c r="A6" s="10" t="s">
        <v>16</v>
      </c>
      <c r="B6" s="4" t="s">
        <v>65</v>
      </c>
      <c r="C6" s="10" t="s">
        <v>59</v>
      </c>
      <c r="D6" s="22">
        <f>-D5</f>
        <v>-13124</v>
      </c>
      <c r="E6" s="75"/>
      <c r="F6" s="36">
        <v>0</v>
      </c>
      <c r="G6" s="23">
        <f t="shared" ref="G6:G7" si="0">D6*(E6+F6)</f>
        <v>0</v>
      </c>
      <c r="H6" s="12"/>
      <c r="I6" s="13"/>
      <c r="J6" s="13"/>
      <c r="N6" s="1"/>
    </row>
    <row r="7" spans="1:15" s="2" customFormat="1" ht="18" customHeight="1" x14ac:dyDescent="0.25">
      <c r="A7" s="10" t="s">
        <v>17</v>
      </c>
      <c r="B7" s="4" t="s">
        <v>161</v>
      </c>
      <c r="C7" s="10" t="s">
        <v>0</v>
      </c>
      <c r="D7" s="22">
        <v>1</v>
      </c>
      <c r="E7" s="75"/>
      <c r="F7" s="36">
        <v>0</v>
      </c>
      <c r="G7" s="23">
        <f t="shared" si="0"/>
        <v>0</v>
      </c>
      <c r="H7" s="12"/>
      <c r="I7" s="13"/>
      <c r="J7" s="13"/>
      <c r="N7" s="1"/>
    </row>
    <row r="8" spans="1:15" s="2" customFormat="1" ht="18" customHeight="1" x14ac:dyDescent="0.25">
      <c r="A8" s="42">
        <v>1</v>
      </c>
      <c r="B8" s="38" t="s">
        <v>343</v>
      </c>
      <c r="C8" s="39"/>
      <c r="D8" s="39"/>
      <c r="E8" s="40"/>
      <c r="F8" s="41"/>
      <c r="G8" s="40">
        <f>G9+G19</f>
        <v>0</v>
      </c>
      <c r="H8" s="12"/>
      <c r="I8" s="13"/>
      <c r="J8" s="13"/>
      <c r="N8" s="1"/>
    </row>
    <row r="9" spans="1:15" s="2" customFormat="1" ht="18" customHeight="1" x14ac:dyDescent="0.25">
      <c r="A9" s="49"/>
      <c r="B9" s="47" t="s">
        <v>104</v>
      </c>
      <c r="C9" s="49"/>
      <c r="D9" s="49"/>
      <c r="E9" s="50"/>
      <c r="F9" s="51"/>
      <c r="G9" s="50">
        <f>SUM(G10:G18)</f>
        <v>0</v>
      </c>
      <c r="H9" s="12"/>
      <c r="I9" s="13"/>
      <c r="J9" s="13"/>
      <c r="N9" s="1"/>
    </row>
    <row r="10" spans="1:15" s="2" customFormat="1" ht="18" customHeight="1" x14ac:dyDescent="0.25">
      <c r="A10" s="14" t="s">
        <v>237</v>
      </c>
      <c r="B10" s="4" t="s">
        <v>238</v>
      </c>
      <c r="C10" s="10" t="s">
        <v>13</v>
      </c>
      <c r="D10" s="10">
        <v>1</v>
      </c>
      <c r="E10" s="75"/>
      <c r="F10" s="36">
        <v>0</v>
      </c>
      <c r="G10" s="23">
        <f t="shared" ref="G10" si="1">D10*(E10+F10)</f>
        <v>0</v>
      </c>
      <c r="H10" s="12"/>
      <c r="I10" s="13"/>
      <c r="J10" s="13"/>
      <c r="N10" s="1"/>
    </row>
    <row r="11" spans="1:15" s="2" customFormat="1" ht="18" customHeight="1" x14ac:dyDescent="0.25">
      <c r="A11" s="14" t="s">
        <v>18</v>
      </c>
      <c r="B11" s="4" t="s">
        <v>107</v>
      </c>
      <c r="C11" s="10" t="s">
        <v>13</v>
      </c>
      <c r="D11" s="10">
        <v>2</v>
      </c>
      <c r="E11" s="23">
        <v>0</v>
      </c>
      <c r="F11" s="36">
        <v>0</v>
      </c>
      <c r="G11" s="23">
        <f t="shared" ref="G11" si="2">D11*(E11+F11)</f>
        <v>0</v>
      </c>
      <c r="H11" s="12"/>
      <c r="I11" s="13"/>
      <c r="J11" s="13"/>
      <c r="N11" s="1"/>
    </row>
    <row r="12" spans="1:15" s="2" customFormat="1" ht="18" customHeight="1" x14ac:dyDescent="0.25">
      <c r="A12" s="14" t="s">
        <v>19</v>
      </c>
      <c r="B12" s="4" t="s">
        <v>239</v>
      </c>
      <c r="C12" s="10" t="s">
        <v>13</v>
      </c>
      <c r="D12" s="10">
        <v>1</v>
      </c>
      <c r="E12" s="23">
        <v>0</v>
      </c>
      <c r="F12" s="36">
        <v>0</v>
      </c>
      <c r="G12" s="23">
        <f t="shared" ref="G12:G14" si="3">D12*(E12+F12)</f>
        <v>0</v>
      </c>
      <c r="H12" s="12"/>
      <c r="I12" s="13"/>
      <c r="J12" s="13"/>
      <c r="N12" s="1"/>
    </row>
    <row r="13" spans="1:15" s="2" customFormat="1" ht="18" customHeight="1" x14ac:dyDescent="0.25">
      <c r="A13" s="14" t="s">
        <v>20</v>
      </c>
      <c r="B13" s="4" t="s">
        <v>162</v>
      </c>
      <c r="C13" s="10" t="s">
        <v>13</v>
      </c>
      <c r="D13" s="10">
        <v>2</v>
      </c>
      <c r="E13" s="23">
        <v>0</v>
      </c>
      <c r="F13" s="36">
        <v>0</v>
      </c>
      <c r="G13" s="23">
        <f t="shared" si="3"/>
        <v>0</v>
      </c>
      <c r="H13" s="12"/>
      <c r="I13" s="13"/>
      <c r="J13" s="13"/>
      <c r="N13" s="1"/>
    </row>
    <row r="14" spans="1:15" s="2" customFormat="1" ht="18" customHeight="1" x14ac:dyDescent="0.25">
      <c r="A14" s="14" t="s">
        <v>21</v>
      </c>
      <c r="B14" s="4" t="s">
        <v>96</v>
      </c>
      <c r="C14" s="10" t="s">
        <v>97</v>
      </c>
      <c r="D14" s="10">
        <v>12</v>
      </c>
      <c r="E14" s="23">
        <v>0</v>
      </c>
      <c r="F14" s="36">
        <v>0</v>
      </c>
      <c r="G14" s="23">
        <f t="shared" si="3"/>
        <v>0</v>
      </c>
      <c r="H14" s="12"/>
      <c r="I14" s="13"/>
      <c r="J14" s="13"/>
      <c r="N14" s="1"/>
    </row>
    <row r="15" spans="1:15" s="2" customFormat="1" ht="18" customHeight="1" x14ac:dyDescent="0.25">
      <c r="A15" s="14" t="s">
        <v>98</v>
      </c>
      <c r="B15" s="4" t="s">
        <v>109</v>
      </c>
      <c r="C15" s="10" t="s">
        <v>13</v>
      </c>
      <c r="D15" s="10">
        <v>1</v>
      </c>
      <c r="E15" s="23">
        <v>0</v>
      </c>
      <c r="F15" s="36">
        <v>0</v>
      </c>
      <c r="G15" s="23">
        <f t="shared" ref="G15:G18" si="4">D15*(E15+F15)</f>
        <v>0</v>
      </c>
      <c r="H15" s="12"/>
      <c r="I15" s="13"/>
      <c r="J15" s="13"/>
      <c r="N15" s="1"/>
    </row>
    <row r="16" spans="1:15" s="2" customFormat="1" ht="18" customHeight="1" x14ac:dyDescent="0.25">
      <c r="A16" s="14" t="s">
        <v>99</v>
      </c>
      <c r="B16" s="4" t="s">
        <v>110</v>
      </c>
      <c r="C16" s="10" t="s">
        <v>13</v>
      </c>
      <c r="D16" s="10">
        <v>1</v>
      </c>
      <c r="E16" s="23">
        <v>0</v>
      </c>
      <c r="F16" s="36">
        <v>0</v>
      </c>
      <c r="G16" s="23">
        <f t="shared" si="4"/>
        <v>0</v>
      </c>
      <c r="H16" s="12"/>
      <c r="I16" s="13"/>
      <c r="J16" s="13"/>
      <c r="N16" s="1"/>
      <c r="O16" s="13"/>
    </row>
    <row r="17" spans="1:15" s="2" customFormat="1" ht="18" customHeight="1" x14ac:dyDescent="0.25">
      <c r="A17" s="14" t="s">
        <v>100</v>
      </c>
      <c r="B17" s="4" t="s">
        <v>163</v>
      </c>
      <c r="C17" s="10" t="s">
        <v>13</v>
      </c>
      <c r="D17" s="10">
        <v>1</v>
      </c>
      <c r="E17" s="23">
        <v>0</v>
      </c>
      <c r="F17" s="36">
        <v>0</v>
      </c>
      <c r="G17" s="23">
        <f t="shared" si="4"/>
        <v>0</v>
      </c>
      <c r="H17" s="12"/>
      <c r="I17" s="13"/>
      <c r="J17" s="13"/>
      <c r="N17" s="1"/>
    </row>
    <row r="18" spans="1:15" s="2" customFormat="1" ht="18" customHeight="1" x14ac:dyDescent="0.25">
      <c r="A18" s="14" t="s">
        <v>101</v>
      </c>
      <c r="B18" s="4" t="s">
        <v>111</v>
      </c>
      <c r="C18" s="10" t="s">
        <v>13</v>
      </c>
      <c r="D18" s="10">
        <v>1</v>
      </c>
      <c r="E18" s="23">
        <v>0</v>
      </c>
      <c r="F18" s="36">
        <v>0</v>
      </c>
      <c r="G18" s="23">
        <f t="shared" si="4"/>
        <v>0</v>
      </c>
      <c r="H18" s="12"/>
      <c r="I18" s="13"/>
      <c r="J18" s="13"/>
      <c r="N18" s="1"/>
    </row>
    <row r="19" spans="1:15" s="2" customFormat="1" ht="18" customHeight="1" x14ac:dyDescent="0.25">
      <c r="A19" s="49"/>
      <c r="B19" s="47" t="s">
        <v>201</v>
      </c>
      <c r="C19" s="49"/>
      <c r="D19" s="49"/>
      <c r="E19" s="50"/>
      <c r="F19" s="51"/>
      <c r="G19" s="50">
        <f>SUM(G20:G27)</f>
        <v>0</v>
      </c>
      <c r="H19" s="12"/>
      <c r="I19" s="13"/>
      <c r="J19" s="13"/>
      <c r="N19" s="1"/>
      <c r="O19" s="13"/>
    </row>
    <row r="20" spans="1:15" s="2" customFormat="1" ht="18" customHeight="1" x14ac:dyDescent="0.25">
      <c r="A20" s="14" t="s">
        <v>102</v>
      </c>
      <c r="B20" s="4" t="s">
        <v>212</v>
      </c>
      <c r="C20" s="10" t="s">
        <v>97</v>
      </c>
      <c r="D20" s="10">
        <v>10</v>
      </c>
      <c r="E20" s="23">
        <v>0</v>
      </c>
      <c r="F20" s="36">
        <v>0</v>
      </c>
      <c r="G20" s="23">
        <f t="shared" ref="G20:G27" si="5">D20*(E20+F20)</f>
        <v>0</v>
      </c>
      <c r="H20" s="12"/>
      <c r="I20" s="13"/>
      <c r="J20" s="13"/>
      <c r="N20" s="1"/>
    </row>
    <row r="21" spans="1:15" s="2" customFormat="1" ht="18" customHeight="1" x14ac:dyDescent="0.25">
      <c r="A21" s="14" t="s">
        <v>103</v>
      </c>
      <c r="B21" s="4" t="s">
        <v>307</v>
      </c>
      <c r="C21" s="10" t="s">
        <v>133</v>
      </c>
      <c r="D21" s="10">
        <f>2*15*2.3</f>
        <v>69</v>
      </c>
      <c r="E21" s="23">
        <v>0</v>
      </c>
      <c r="F21" s="36">
        <v>0</v>
      </c>
      <c r="G21" s="23">
        <f t="shared" si="5"/>
        <v>0</v>
      </c>
      <c r="H21" s="12"/>
      <c r="I21" s="13"/>
      <c r="J21" s="13"/>
      <c r="N21" s="1"/>
    </row>
    <row r="22" spans="1:15" s="2" customFormat="1" ht="18" customHeight="1" x14ac:dyDescent="0.25">
      <c r="A22" s="14" t="s">
        <v>196</v>
      </c>
      <c r="B22" s="4" t="s">
        <v>262</v>
      </c>
      <c r="C22" s="10" t="s">
        <v>133</v>
      </c>
      <c r="D22" s="10">
        <f>1.5*0.8*15</f>
        <v>18.000000000000004</v>
      </c>
      <c r="E22" s="23">
        <v>0</v>
      </c>
      <c r="F22" s="36">
        <v>0</v>
      </c>
      <c r="G22" s="23">
        <f t="shared" si="5"/>
        <v>0</v>
      </c>
      <c r="H22" s="12"/>
      <c r="I22" s="13"/>
      <c r="J22" s="13"/>
      <c r="N22" s="1"/>
    </row>
    <row r="23" spans="1:15" s="2" customFormat="1" ht="18" customHeight="1" x14ac:dyDescent="0.25">
      <c r="A23" s="14" t="s">
        <v>197</v>
      </c>
      <c r="B23" s="4" t="s">
        <v>273</v>
      </c>
      <c r="C23" s="10" t="s">
        <v>133</v>
      </c>
      <c r="D23" s="10">
        <v>1</v>
      </c>
      <c r="E23" s="23">
        <v>0</v>
      </c>
      <c r="F23" s="36">
        <v>0</v>
      </c>
      <c r="G23" s="23">
        <f t="shared" ref="G23:G24" si="6">D23*(E23+F23)</f>
        <v>0</v>
      </c>
      <c r="H23" s="12"/>
      <c r="I23" s="13"/>
      <c r="J23" s="13"/>
      <c r="N23" s="1"/>
    </row>
    <row r="24" spans="1:15" s="2" customFormat="1" ht="18" customHeight="1" x14ac:dyDescent="0.25">
      <c r="A24" s="14" t="s">
        <v>198</v>
      </c>
      <c r="B24" s="4" t="s">
        <v>195</v>
      </c>
      <c r="C24" s="10" t="s">
        <v>133</v>
      </c>
      <c r="D24" s="10">
        <f>D21-D22-D23</f>
        <v>50</v>
      </c>
      <c r="E24" s="23">
        <v>0</v>
      </c>
      <c r="F24" s="36">
        <v>0</v>
      </c>
      <c r="G24" s="23">
        <f t="shared" si="6"/>
        <v>0</v>
      </c>
      <c r="H24" s="12"/>
      <c r="I24" s="13"/>
      <c r="J24" s="13"/>
      <c r="N24" s="1"/>
    </row>
    <row r="25" spans="1:15" s="2" customFormat="1" ht="18" customHeight="1" x14ac:dyDescent="0.25">
      <c r="A25" s="14" t="s">
        <v>199</v>
      </c>
      <c r="B25" s="4" t="s">
        <v>263</v>
      </c>
      <c r="C25" s="10" t="s">
        <v>133</v>
      </c>
      <c r="D25" s="10">
        <f>D22+D23</f>
        <v>19.000000000000004</v>
      </c>
      <c r="E25" s="23">
        <v>0</v>
      </c>
      <c r="F25" s="36">
        <v>0</v>
      </c>
      <c r="G25" s="23">
        <f t="shared" si="5"/>
        <v>0</v>
      </c>
      <c r="H25" s="12"/>
      <c r="I25" s="13"/>
      <c r="J25" s="13"/>
      <c r="N25" s="1"/>
    </row>
    <row r="26" spans="1:15" s="2" customFormat="1" ht="18" customHeight="1" x14ac:dyDescent="0.25">
      <c r="A26" s="14" t="s">
        <v>200</v>
      </c>
      <c r="B26" s="4" t="s">
        <v>193</v>
      </c>
      <c r="C26" s="10" t="s">
        <v>194</v>
      </c>
      <c r="D26" s="10">
        <f>10*10+2*11</f>
        <v>122</v>
      </c>
      <c r="E26" s="23">
        <v>0</v>
      </c>
      <c r="F26" s="36">
        <v>0</v>
      </c>
      <c r="G26" s="23">
        <f t="shared" si="5"/>
        <v>0</v>
      </c>
      <c r="H26" s="12"/>
      <c r="I26" s="13"/>
      <c r="J26" s="13"/>
      <c r="N26" s="1"/>
    </row>
    <row r="27" spans="1:15" s="2" customFormat="1" ht="18" customHeight="1" x14ac:dyDescent="0.25">
      <c r="A27" s="14" t="s">
        <v>213</v>
      </c>
      <c r="B27" s="4" t="s">
        <v>272</v>
      </c>
      <c r="C27" s="10" t="s">
        <v>194</v>
      </c>
      <c r="D27" s="10">
        <f>4*65</f>
        <v>260</v>
      </c>
      <c r="E27" s="23">
        <v>0</v>
      </c>
      <c r="F27" s="36">
        <v>0</v>
      </c>
      <c r="G27" s="23">
        <f t="shared" si="5"/>
        <v>0</v>
      </c>
      <c r="H27" s="12"/>
      <c r="I27" s="13"/>
      <c r="J27" s="13"/>
      <c r="N27" s="1"/>
    </row>
    <row r="28" spans="1:15" s="2" customFormat="1" ht="18" customHeight="1" x14ac:dyDescent="0.25">
      <c r="A28" s="37" t="s">
        <v>47</v>
      </c>
      <c r="B28" s="38" t="s">
        <v>344</v>
      </c>
      <c r="C28" s="39"/>
      <c r="D28" s="39"/>
      <c r="E28" s="40"/>
      <c r="F28" s="41"/>
      <c r="G28" s="40">
        <f>G29+G36+G49+G55</f>
        <v>0</v>
      </c>
      <c r="H28" s="12"/>
      <c r="I28" s="13"/>
      <c r="J28" s="13"/>
      <c r="N28" s="1"/>
    </row>
    <row r="29" spans="1:15" s="2" customFormat="1" ht="18" customHeight="1" x14ac:dyDescent="0.25">
      <c r="A29" s="52"/>
      <c r="B29" s="47" t="s">
        <v>75</v>
      </c>
      <c r="C29" s="49"/>
      <c r="D29" s="49"/>
      <c r="E29" s="50"/>
      <c r="F29" s="51"/>
      <c r="G29" s="50">
        <f>SUM(G30:G35)</f>
        <v>0</v>
      </c>
      <c r="H29" s="12"/>
      <c r="I29" s="13"/>
      <c r="J29" s="13"/>
      <c r="N29" s="1"/>
    </row>
    <row r="30" spans="1:15" s="2" customFormat="1" ht="18" customHeight="1" x14ac:dyDescent="0.25">
      <c r="A30" s="14" t="s">
        <v>70</v>
      </c>
      <c r="B30" s="4" t="s">
        <v>41</v>
      </c>
      <c r="C30" s="10" t="s">
        <v>13</v>
      </c>
      <c r="D30" s="10">
        <v>1</v>
      </c>
      <c r="E30" s="23">
        <v>0</v>
      </c>
      <c r="F30" s="36">
        <v>0</v>
      </c>
      <c r="G30" s="23">
        <f t="shared" ref="G30:G34" si="7">D30*(E30+F30)</f>
        <v>0</v>
      </c>
      <c r="H30" s="12"/>
      <c r="I30" s="13"/>
      <c r="J30" s="13"/>
      <c r="N30" s="1"/>
    </row>
    <row r="31" spans="1:15" s="2" customFormat="1" ht="18" customHeight="1" x14ac:dyDescent="0.25">
      <c r="A31" s="14" t="s">
        <v>71</v>
      </c>
      <c r="B31" s="4" t="s">
        <v>118</v>
      </c>
      <c r="C31" s="10" t="s">
        <v>13</v>
      </c>
      <c r="D31" s="10">
        <v>1</v>
      </c>
      <c r="E31" s="23">
        <v>0</v>
      </c>
      <c r="F31" s="36">
        <v>0</v>
      </c>
      <c r="G31" s="23">
        <f t="shared" si="7"/>
        <v>0</v>
      </c>
      <c r="H31" s="12"/>
      <c r="I31" s="13"/>
      <c r="J31" s="13"/>
      <c r="N31" s="1"/>
    </row>
    <row r="32" spans="1:15" s="2" customFormat="1" ht="18" customHeight="1" x14ac:dyDescent="0.25">
      <c r="A32" s="14" t="s">
        <v>83</v>
      </c>
      <c r="B32" s="4" t="s">
        <v>14</v>
      </c>
      <c r="C32" s="10" t="s">
        <v>13</v>
      </c>
      <c r="D32" s="10">
        <v>2</v>
      </c>
      <c r="E32" s="23">
        <v>0</v>
      </c>
      <c r="F32" s="36">
        <v>0</v>
      </c>
      <c r="G32" s="23">
        <f t="shared" si="7"/>
        <v>0</v>
      </c>
      <c r="H32" s="12"/>
      <c r="I32" s="13"/>
      <c r="J32" s="13"/>
      <c r="N32" s="1"/>
    </row>
    <row r="33" spans="1:15" s="2" customFormat="1" ht="18" customHeight="1" x14ac:dyDescent="0.25">
      <c r="A33" s="14" t="s">
        <v>105</v>
      </c>
      <c r="B33" s="4" t="s">
        <v>73</v>
      </c>
      <c r="C33" s="10" t="s">
        <v>13</v>
      </c>
      <c r="D33" s="10">
        <v>1</v>
      </c>
      <c r="E33" s="23">
        <v>0</v>
      </c>
      <c r="F33" s="36">
        <v>0</v>
      </c>
      <c r="G33" s="23">
        <f t="shared" si="7"/>
        <v>0</v>
      </c>
      <c r="H33" s="12"/>
      <c r="I33" s="13"/>
      <c r="J33" s="13"/>
      <c r="N33" s="1"/>
    </row>
    <row r="34" spans="1:15" s="2" customFormat="1" ht="18" customHeight="1" x14ac:dyDescent="0.25">
      <c r="A34" s="14" t="s">
        <v>106</v>
      </c>
      <c r="B34" s="4" t="s">
        <v>112</v>
      </c>
      <c r="C34" s="10" t="s">
        <v>13</v>
      </c>
      <c r="D34" s="10">
        <v>1</v>
      </c>
      <c r="E34" s="23">
        <v>0</v>
      </c>
      <c r="F34" s="36">
        <v>0</v>
      </c>
      <c r="G34" s="23">
        <f t="shared" si="7"/>
        <v>0</v>
      </c>
      <c r="H34" s="12"/>
      <c r="I34" s="13"/>
      <c r="J34" s="13"/>
      <c r="N34" s="1"/>
    </row>
    <row r="35" spans="1:15" s="2" customFormat="1" ht="18" customHeight="1" x14ac:dyDescent="0.25">
      <c r="A35" s="14" t="s">
        <v>116</v>
      </c>
      <c r="B35" s="4" t="s">
        <v>214</v>
      </c>
      <c r="C35" s="10" t="s">
        <v>13</v>
      </c>
      <c r="D35" s="10">
        <v>1</v>
      </c>
      <c r="E35" s="23">
        <v>0</v>
      </c>
      <c r="F35" s="36">
        <v>0</v>
      </c>
      <c r="G35" s="23">
        <f t="shared" ref="G35" si="8">D35*(E35+F35)</f>
        <v>0</v>
      </c>
      <c r="H35" s="12"/>
      <c r="I35" s="13"/>
      <c r="J35" s="13"/>
      <c r="N35" s="1"/>
    </row>
    <row r="36" spans="1:15" s="2" customFormat="1" ht="18" customHeight="1" x14ac:dyDescent="0.25">
      <c r="A36" s="48"/>
      <c r="B36" s="47" t="s">
        <v>264</v>
      </c>
      <c r="C36" s="49"/>
      <c r="D36" s="49"/>
      <c r="E36" s="50"/>
      <c r="F36" s="51"/>
      <c r="G36" s="50">
        <f>SUM(G37:G48)</f>
        <v>0</v>
      </c>
      <c r="H36" s="12"/>
      <c r="I36" s="13"/>
      <c r="J36" s="13"/>
      <c r="N36" s="1"/>
      <c r="O36" s="13"/>
    </row>
    <row r="37" spans="1:15" s="2" customFormat="1" ht="18" customHeight="1" x14ac:dyDescent="0.25">
      <c r="A37" s="14" t="s">
        <v>113</v>
      </c>
      <c r="B37" s="4" t="s">
        <v>114</v>
      </c>
      <c r="C37" s="10" t="s">
        <v>0</v>
      </c>
      <c r="D37" s="10">
        <v>1</v>
      </c>
      <c r="E37" s="23">
        <v>0</v>
      </c>
      <c r="F37" s="36">
        <v>0</v>
      </c>
      <c r="G37" s="23">
        <f t="shared" ref="G37:G40" si="9">D37*(E37+F37)</f>
        <v>0</v>
      </c>
      <c r="H37" s="12"/>
      <c r="I37" s="13"/>
      <c r="J37" s="13"/>
      <c r="N37" s="1"/>
    </row>
    <row r="38" spans="1:15" s="2" customFormat="1" ht="18" customHeight="1" x14ac:dyDescent="0.25">
      <c r="A38" s="14" t="s">
        <v>22</v>
      </c>
      <c r="B38" s="4" t="s">
        <v>115</v>
      </c>
      <c r="C38" s="10" t="s">
        <v>13</v>
      </c>
      <c r="D38" s="10">
        <v>2</v>
      </c>
      <c r="E38" s="23">
        <v>0</v>
      </c>
      <c r="F38" s="36">
        <v>0</v>
      </c>
      <c r="G38" s="23">
        <f t="shared" si="9"/>
        <v>0</v>
      </c>
      <c r="H38" s="12"/>
      <c r="I38" s="13"/>
      <c r="J38" s="13"/>
      <c r="N38" s="1"/>
    </row>
    <row r="39" spans="1:15" s="2" customFormat="1" ht="18" customHeight="1" x14ac:dyDescent="0.25">
      <c r="A39" s="14" t="s">
        <v>23</v>
      </c>
      <c r="B39" s="4" t="s">
        <v>108</v>
      </c>
      <c r="C39" s="10" t="s">
        <v>13</v>
      </c>
      <c r="D39" s="10">
        <v>1</v>
      </c>
      <c r="E39" s="23">
        <v>0</v>
      </c>
      <c r="F39" s="36">
        <v>0</v>
      </c>
      <c r="G39" s="23">
        <f t="shared" si="9"/>
        <v>0</v>
      </c>
      <c r="H39" s="12"/>
      <c r="I39" s="13"/>
      <c r="J39" s="13"/>
      <c r="N39" s="1"/>
    </row>
    <row r="40" spans="1:15" s="2" customFormat="1" ht="18" customHeight="1" x14ac:dyDescent="0.25">
      <c r="A40" s="14" t="s">
        <v>42</v>
      </c>
      <c r="B40" s="4" t="s">
        <v>117</v>
      </c>
      <c r="C40" s="10" t="s">
        <v>13</v>
      </c>
      <c r="D40" s="10">
        <v>1</v>
      </c>
      <c r="E40" s="23">
        <v>0</v>
      </c>
      <c r="F40" s="36">
        <v>0</v>
      </c>
      <c r="G40" s="23">
        <f t="shared" si="9"/>
        <v>0</v>
      </c>
      <c r="H40" s="12"/>
      <c r="I40" s="13"/>
      <c r="J40" s="13"/>
      <c r="N40" s="1"/>
    </row>
    <row r="41" spans="1:15" s="2" customFormat="1" ht="18" customHeight="1" x14ac:dyDescent="0.25">
      <c r="A41" s="14" t="s">
        <v>43</v>
      </c>
      <c r="B41" s="4" t="s">
        <v>10</v>
      </c>
      <c r="C41" s="10" t="s">
        <v>13</v>
      </c>
      <c r="D41" s="10">
        <v>2</v>
      </c>
      <c r="E41" s="23">
        <v>0</v>
      </c>
      <c r="F41" s="36">
        <v>0</v>
      </c>
      <c r="G41" s="23">
        <f t="shared" ref="G41:G48" si="10">D41*(E41+F41)</f>
        <v>0</v>
      </c>
      <c r="H41" s="12"/>
      <c r="I41" s="13"/>
      <c r="J41" s="13"/>
      <c r="N41" s="1"/>
    </row>
    <row r="42" spans="1:15" s="2" customFormat="1" ht="18" customHeight="1" x14ac:dyDescent="0.25">
      <c r="A42" s="14" t="s">
        <v>44</v>
      </c>
      <c r="B42" s="4" t="s">
        <v>265</v>
      </c>
      <c r="C42" s="10" t="s">
        <v>13</v>
      </c>
      <c r="D42" s="10">
        <v>1</v>
      </c>
      <c r="E42" s="23">
        <v>0</v>
      </c>
      <c r="F42" s="36">
        <v>0</v>
      </c>
      <c r="G42" s="23">
        <f t="shared" si="10"/>
        <v>0</v>
      </c>
      <c r="H42" s="12"/>
      <c r="I42" s="13"/>
      <c r="J42" s="13"/>
      <c r="N42" s="1"/>
    </row>
    <row r="43" spans="1:15" s="2" customFormat="1" ht="18" customHeight="1" x14ac:dyDescent="0.25">
      <c r="A43" s="14" t="s">
        <v>45</v>
      </c>
      <c r="B43" s="4" t="s">
        <v>266</v>
      </c>
      <c r="C43" s="10" t="s">
        <v>0</v>
      </c>
      <c r="D43" s="10">
        <v>1</v>
      </c>
      <c r="E43" s="23">
        <v>0</v>
      </c>
      <c r="F43" s="36">
        <v>0</v>
      </c>
      <c r="G43" s="23">
        <f t="shared" si="10"/>
        <v>0</v>
      </c>
      <c r="H43" s="12"/>
      <c r="I43" s="13"/>
      <c r="J43" s="13"/>
      <c r="N43" s="1"/>
    </row>
    <row r="44" spans="1:15" s="2" customFormat="1" ht="18" customHeight="1" x14ac:dyDescent="0.25">
      <c r="A44" s="14" t="s">
        <v>46</v>
      </c>
      <c r="B44" s="4" t="s">
        <v>271</v>
      </c>
      <c r="C44" s="10" t="s">
        <v>13</v>
      </c>
      <c r="D44" s="10">
        <v>1</v>
      </c>
      <c r="E44" s="23">
        <v>0</v>
      </c>
      <c r="F44" s="36">
        <v>0</v>
      </c>
      <c r="G44" s="23">
        <f t="shared" si="10"/>
        <v>0</v>
      </c>
      <c r="H44" s="12"/>
      <c r="I44" s="13"/>
      <c r="J44" s="13"/>
      <c r="N44" s="1"/>
    </row>
    <row r="45" spans="1:15" s="2" customFormat="1" ht="18" customHeight="1" x14ac:dyDescent="0.25">
      <c r="A45" s="14" t="s">
        <v>48</v>
      </c>
      <c r="B45" s="4" t="s">
        <v>69</v>
      </c>
      <c r="C45" s="10" t="s">
        <v>13</v>
      </c>
      <c r="D45" s="10">
        <v>1</v>
      </c>
      <c r="E45" s="23">
        <v>0</v>
      </c>
      <c r="F45" s="36">
        <v>0</v>
      </c>
      <c r="G45" s="23">
        <f t="shared" si="10"/>
        <v>0</v>
      </c>
      <c r="H45" s="12"/>
      <c r="I45" s="13"/>
      <c r="J45" s="13"/>
      <c r="N45" s="1"/>
    </row>
    <row r="46" spans="1:15" s="2" customFormat="1" ht="18" customHeight="1" x14ac:dyDescent="0.25">
      <c r="A46" s="14" t="s">
        <v>49</v>
      </c>
      <c r="B46" s="4" t="s">
        <v>267</v>
      </c>
      <c r="C46" s="10" t="s">
        <v>13</v>
      </c>
      <c r="D46" s="10">
        <v>1</v>
      </c>
      <c r="E46" s="23">
        <v>0</v>
      </c>
      <c r="F46" s="36">
        <v>0</v>
      </c>
      <c r="G46" s="23">
        <f t="shared" si="10"/>
        <v>0</v>
      </c>
      <c r="H46" s="12"/>
      <c r="I46" s="13"/>
      <c r="J46" s="13"/>
      <c r="N46" s="1"/>
    </row>
    <row r="47" spans="1:15" s="2" customFormat="1" ht="18" customHeight="1" x14ac:dyDescent="0.25">
      <c r="A47" s="14" t="s">
        <v>50</v>
      </c>
      <c r="B47" s="4" t="s">
        <v>119</v>
      </c>
      <c r="C47" s="10" t="s">
        <v>0</v>
      </c>
      <c r="D47" s="10">
        <v>1</v>
      </c>
      <c r="E47" s="23">
        <v>0</v>
      </c>
      <c r="F47" s="36">
        <v>0</v>
      </c>
      <c r="G47" s="23">
        <f t="shared" si="10"/>
        <v>0</v>
      </c>
      <c r="H47" s="12"/>
      <c r="I47" s="13"/>
      <c r="J47" s="13"/>
      <c r="N47" s="1"/>
    </row>
    <row r="48" spans="1:15" s="2" customFormat="1" ht="18" customHeight="1" x14ac:dyDescent="0.25">
      <c r="A48" s="14" t="s">
        <v>51</v>
      </c>
      <c r="B48" s="4" t="s">
        <v>268</v>
      </c>
      <c r="C48" s="10" t="s">
        <v>13</v>
      </c>
      <c r="D48" s="10">
        <v>1</v>
      </c>
      <c r="E48" s="23">
        <v>0</v>
      </c>
      <c r="F48" s="36">
        <v>0</v>
      </c>
      <c r="G48" s="23">
        <f t="shared" si="10"/>
        <v>0</v>
      </c>
      <c r="H48" s="12"/>
      <c r="I48" s="13"/>
      <c r="J48" s="13"/>
      <c r="N48" s="1"/>
    </row>
    <row r="49" spans="1:14" s="2" customFormat="1" ht="18" customHeight="1" x14ac:dyDescent="0.25">
      <c r="A49" s="48"/>
      <c r="B49" s="47" t="s">
        <v>80</v>
      </c>
      <c r="C49" s="49"/>
      <c r="D49" s="49"/>
      <c r="E49" s="50"/>
      <c r="F49" s="51"/>
      <c r="G49" s="50">
        <f>SUM(G50:G54)</f>
        <v>0</v>
      </c>
      <c r="H49" s="12"/>
      <c r="I49" s="13"/>
      <c r="J49" s="13"/>
      <c r="N49" s="1"/>
    </row>
    <row r="50" spans="1:14" s="2" customFormat="1" ht="18" customHeight="1" x14ac:dyDescent="0.25">
      <c r="A50" s="14" t="s">
        <v>120</v>
      </c>
      <c r="B50" s="4" t="s">
        <v>269</v>
      </c>
      <c r="C50" s="10" t="s">
        <v>0</v>
      </c>
      <c r="D50" s="10">
        <v>1</v>
      </c>
      <c r="E50" s="23">
        <v>0</v>
      </c>
      <c r="F50" s="36">
        <v>0</v>
      </c>
      <c r="G50" s="23">
        <f t="shared" ref="G50" si="11">D50*(E50+F50)</f>
        <v>0</v>
      </c>
      <c r="H50" s="12"/>
      <c r="I50" s="13"/>
      <c r="J50" s="13"/>
      <c r="N50" s="1"/>
    </row>
    <row r="51" spans="1:14" s="2" customFormat="1" ht="18" customHeight="1" x14ac:dyDescent="0.25">
      <c r="A51" s="14" t="s">
        <v>121</v>
      </c>
      <c r="B51" s="4" t="s">
        <v>308</v>
      </c>
      <c r="C51" s="10" t="s">
        <v>13</v>
      </c>
      <c r="D51" s="10">
        <v>3</v>
      </c>
      <c r="E51" s="23">
        <v>0</v>
      </c>
      <c r="F51" s="36">
        <v>0</v>
      </c>
      <c r="G51" s="23">
        <f t="shared" ref="G51:G52" si="12">D51*(E51+F51)</f>
        <v>0</v>
      </c>
      <c r="H51" s="12"/>
      <c r="I51" s="13"/>
      <c r="J51" s="13"/>
      <c r="N51" s="1"/>
    </row>
    <row r="52" spans="1:14" s="2" customFormat="1" ht="18" customHeight="1" x14ac:dyDescent="0.25">
      <c r="A52" s="14" t="s">
        <v>206</v>
      </c>
      <c r="B52" s="4" t="s">
        <v>207</v>
      </c>
      <c r="C52" s="10" t="s">
        <v>0</v>
      </c>
      <c r="D52" s="10">
        <v>1</v>
      </c>
      <c r="E52" s="23">
        <v>0</v>
      </c>
      <c r="F52" s="36">
        <v>0</v>
      </c>
      <c r="G52" s="23">
        <f t="shared" si="12"/>
        <v>0</v>
      </c>
      <c r="H52" s="12"/>
      <c r="I52" s="13"/>
      <c r="J52" s="13"/>
      <c r="N52" s="1"/>
    </row>
    <row r="53" spans="1:14" s="2" customFormat="1" ht="18" customHeight="1" x14ac:dyDescent="0.25">
      <c r="A53" s="14" t="s">
        <v>215</v>
      </c>
      <c r="B53" s="4" t="s">
        <v>326</v>
      </c>
      <c r="C53" s="10" t="s">
        <v>0</v>
      </c>
      <c r="D53" s="10">
        <v>1</v>
      </c>
      <c r="E53" s="23">
        <v>0</v>
      </c>
      <c r="F53" s="36">
        <v>0</v>
      </c>
      <c r="G53" s="23">
        <f t="shared" ref="G53" si="13">D53*(E53+F53)</f>
        <v>0</v>
      </c>
      <c r="H53" s="12"/>
      <c r="I53" s="13"/>
      <c r="J53" s="13"/>
      <c r="N53" s="1"/>
    </row>
    <row r="54" spans="1:14" s="2" customFormat="1" ht="18" customHeight="1" x14ac:dyDescent="0.25">
      <c r="A54" s="14" t="s">
        <v>216</v>
      </c>
      <c r="B54" s="4" t="s">
        <v>327</v>
      </c>
      <c r="C54" s="10" t="s">
        <v>0</v>
      </c>
      <c r="D54" s="10">
        <v>1</v>
      </c>
      <c r="E54" s="23">
        <v>0</v>
      </c>
      <c r="F54" s="36">
        <v>0</v>
      </c>
      <c r="G54" s="23">
        <f t="shared" ref="G54" si="14">D54*(E54+F54)</f>
        <v>0</v>
      </c>
      <c r="H54" s="12"/>
      <c r="I54" s="13"/>
      <c r="J54" s="13"/>
      <c r="N54" s="1"/>
    </row>
    <row r="55" spans="1:14" s="2" customFormat="1" ht="18" customHeight="1" x14ac:dyDescent="0.25">
      <c r="A55" s="49"/>
      <c r="B55" s="47" t="s">
        <v>201</v>
      </c>
      <c r="C55" s="49"/>
      <c r="D55" s="49"/>
      <c r="E55" s="50"/>
      <c r="F55" s="51"/>
      <c r="G55" s="50">
        <f>SUM(G56:G62)</f>
        <v>0</v>
      </c>
      <c r="H55" s="12"/>
      <c r="I55" s="13"/>
      <c r="J55" s="13"/>
      <c r="N55" s="1"/>
    </row>
    <row r="56" spans="1:14" s="2" customFormat="1" ht="18" customHeight="1" x14ac:dyDescent="0.25">
      <c r="A56" s="14" t="s">
        <v>217</v>
      </c>
      <c r="B56" s="4" t="s">
        <v>309</v>
      </c>
      <c r="C56" s="10" t="s">
        <v>133</v>
      </c>
      <c r="D56" s="10">
        <f>2*5*2.5</f>
        <v>25</v>
      </c>
      <c r="E56" s="23">
        <v>0</v>
      </c>
      <c r="F56" s="36">
        <v>0</v>
      </c>
      <c r="G56" s="23">
        <f t="shared" ref="G56:G60" si="15">D56*(E56+F56)</f>
        <v>0</v>
      </c>
      <c r="H56" s="12"/>
      <c r="I56" s="13"/>
      <c r="J56" s="13"/>
      <c r="N56" s="1"/>
    </row>
    <row r="57" spans="1:14" s="2" customFormat="1" ht="18" customHeight="1" x14ac:dyDescent="0.25">
      <c r="A57" s="14" t="s">
        <v>218</v>
      </c>
      <c r="B57" s="4" t="s">
        <v>270</v>
      </c>
      <c r="C57" s="10" t="s">
        <v>133</v>
      </c>
      <c r="D57" s="10">
        <f>1.5*5*0.8</f>
        <v>6</v>
      </c>
      <c r="E57" s="23">
        <v>0</v>
      </c>
      <c r="F57" s="36">
        <v>0</v>
      </c>
      <c r="G57" s="23">
        <f t="shared" si="15"/>
        <v>0</v>
      </c>
      <c r="H57" s="12"/>
      <c r="I57" s="13"/>
      <c r="J57" s="13"/>
      <c r="N57" s="1"/>
    </row>
    <row r="58" spans="1:14" s="2" customFormat="1" ht="18" customHeight="1" x14ac:dyDescent="0.25">
      <c r="A58" s="14" t="s">
        <v>219</v>
      </c>
      <c r="B58" s="4" t="s">
        <v>273</v>
      </c>
      <c r="C58" s="10" t="s">
        <v>133</v>
      </c>
      <c r="D58" s="10">
        <v>1</v>
      </c>
      <c r="E58" s="23">
        <v>0</v>
      </c>
      <c r="F58" s="36">
        <v>0</v>
      </c>
      <c r="G58" s="23">
        <f t="shared" si="15"/>
        <v>0</v>
      </c>
      <c r="H58" s="12"/>
      <c r="I58" s="13"/>
      <c r="J58" s="13"/>
      <c r="N58" s="1"/>
    </row>
    <row r="59" spans="1:14" s="2" customFormat="1" ht="18" customHeight="1" x14ac:dyDescent="0.25">
      <c r="A59" s="14" t="s">
        <v>220</v>
      </c>
      <c r="B59" s="4" t="s">
        <v>274</v>
      </c>
      <c r="C59" s="10" t="s">
        <v>133</v>
      </c>
      <c r="D59" s="10">
        <f>D55+D56</f>
        <v>25</v>
      </c>
      <c r="E59" s="23">
        <v>0</v>
      </c>
      <c r="F59" s="36">
        <v>0</v>
      </c>
      <c r="G59" s="23">
        <f t="shared" ref="G59" si="16">D59*(E59+F59)</f>
        <v>0</v>
      </c>
      <c r="H59" s="12"/>
      <c r="I59" s="13"/>
      <c r="J59" s="13"/>
      <c r="N59" s="1"/>
    </row>
    <row r="60" spans="1:14" s="2" customFormat="1" ht="18" customHeight="1" x14ac:dyDescent="0.25">
      <c r="A60" s="14" t="s">
        <v>221</v>
      </c>
      <c r="B60" s="4" t="s">
        <v>275</v>
      </c>
      <c r="C60" s="10" t="s">
        <v>133</v>
      </c>
      <c r="D60" s="10">
        <f>D56-D57-D58</f>
        <v>18</v>
      </c>
      <c r="E60" s="23">
        <v>0</v>
      </c>
      <c r="F60" s="36">
        <v>0</v>
      </c>
      <c r="G60" s="23">
        <f t="shared" si="15"/>
        <v>0</v>
      </c>
      <c r="H60" s="12"/>
      <c r="I60" s="13"/>
      <c r="J60" s="13"/>
      <c r="N60" s="1"/>
    </row>
    <row r="61" spans="1:14" s="2" customFormat="1" ht="18" customHeight="1" x14ac:dyDescent="0.25">
      <c r="A61" s="14" t="s">
        <v>222</v>
      </c>
      <c r="B61" s="4" t="s">
        <v>193</v>
      </c>
      <c r="C61" s="10" t="s">
        <v>194</v>
      </c>
      <c r="D61" s="10">
        <v>60</v>
      </c>
      <c r="E61" s="23">
        <v>0</v>
      </c>
      <c r="F61" s="36">
        <v>0</v>
      </c>
      <c r="G61" s="23">
        <f t="shared" ref="G61:G62" si="17">D61*(E61+F61)</f>
        <v>0</v>
      </c>
      <c r="H61" s="12"/>
      <c r="I61" s="13"/>
      <c r="J61" s="13"/>
      <c r="N61" s="1"/>
    </row>
    <row r="62" spans="1:14" s="2" customFormat="1" ht="18" customHeight="1" x14ac:dyDescent="0.25">
      <c r="A62" s="14" t="s">
        <v>328</v>
      </c>
      <c r="B62" s="4" t="s">
        <v>272</v>
      </c>
      <c r="C62" s="10" t="s">
        <v>194</v>
      </c>
      <c r="D62" s="10">
        <v>300</v>
      </c>
      <c r="E62" s="23">
        <v>0</v>
      </c>
      <c r="F62" s="36">
        <v>0</v>
      </c>
      <c r="G62" s="23">
        <f t="shared" si="17"/>
        <v>0</v>
      </c>
      <c r="H62" s="12"/>
      <c r="I62" s="13"/>
      <c r="J62" s="13"/>
      <c r="N62" s="1"/>
    </row>
    <row r="63" spans="1:14" s="2" customFormat="1" ht="18" customHeight="1" x14ac:dyDescent="0.25">
      <c r="A63" s="37" t="s">
        <v>24</v>
      </c>
      <c r="B63" s="38" t="s">
        <v>345</v>
      </c>
      <c r="C63" s="39"/>
      <c r="D63" s="39"/>
      <c r="E63" s="40"/>
      <c r="F63" s="41"/>
      <c r="G63" s="40">
        <f>G64+G85+G92</f>
        <v>0</v>
      </c>
      <c r="H63" s="12"/>
      <c r="I63" s="13"/>
      <c r="J63" s="13"/>
      <c r="N63" s="1"/>
    </row>
    <row r="64" spans="1:14" s="2" customFormat="1" ht="18" customHeight="1" x14ac:dyDescent="0.25">
      <c r="A64" s="48"/>
      <c r="B64" s="47" t="s">
        <v>77</v>
      </c>
      <c r="C64" s="49"/>
      <c r="D64" s="49"/>
      <c r="E64" s="50"/>
      <c r="F64" s="51"/>
      <c r="G64" s="50">
        <f>SUM(G66:G84)</f>
        <v>0</v>
      </c>
      <c r="H64" s="12"/>
      <c r="I64" s="13"/>
      <c r="J64" s="13"/>
      <c r="N64" s="1"/>
    </row>
    <row r="65" spans="1:15" s="2" customFormat="1" ht="18" customHeight="1" x14ac:dyDescent="0.25">
      <c r="A65" s="14"/>
      <c r="B65" s="11" t="s">
        <v>74</v>
      </c>
      <c r="C65" s="10"/>
      <c r="D65" s="10"/>
      <c r="E65" s="23"/>
      <c r="F65" s="36"/>
      <c r="G65" s="23"/>
      <c r="H65" s="12"/>
      <c r="I65" s="13"/>
      <c r="J65" s="13"/>
      <c r="N65" s="1"/>
      <c r="O65" s="13"/>
    </row>
    <row r="66" spans="1:15" s="2" customFormat="1" ht="18" customHeight="1" x14ac:dyDescent="0.25">
      <c r="A66" s="14" t="s">
        <v>25</v>
      </c>
      <c r="B66" s="4" t="s">
        <v>122</v>
      </c>
      <c r="C66" s="10" t="s">
        <v>13</v>
      </c>
      <c r="D66" s="10">
        <v>1</v>
      </c>
      <c r="E66" s="23">
        <v>0</v>
      </c>
      <c r="F66" s="36">
        <v>0</v>
      </c>
      <c r="G66" s="23">
        <f t="shared" ref="G66:G75" si="18">D66*(E66+F66)</f>
        <v>0</v>
      </c>
      <c r="H66" s="12"/>
      <c r="I66" s="13"/>
      <c r="J66" s="13"/>
      <c r="N66" s="1"/>
    </row>
    <row r="67" spans="1:15" s="2" customFormat="1" ht="18" customHeight="1" x14ac:dyDescent="0.25">
      <c r="A67" s="14" t="s">
        <v>26</v>
      </c>
      <c r="B67" s="4" t="s">
        <v>76</v>
      </c>
      <c r="C67" s="10" t="s">
        <v>13</v>
      </c>
      <c r="D67" s="10">
        <v>1</v>
      </c>
      <c r="E67" s="23">
        <v>0</v>
      </c>
      <c r="F67" s="36">
        <v>0</v>
      </c>
      <c r="G67" s="23">
        <f t="shared" si="18"/>
        <v>0</v>
      </c>
      <c r="H67" s="12"/>
      <c r="I67" s="13"/>
      <c r="J67" s="13"/>
      <c r="N67" s="1"/>
    </row>
    <row r="68" spans="1:15" s="2" customFormat="1" ht="18" customHeight="1" x14ac:dyDescent="0.25">
      <c r="A68" s="14" t="s">
        <v>27</v>
      </c>
      <c r="B68" s="4" t="s">
        <v>11</v>
      </c>
      <c r="C68" s="10" t="s">
        <v>13</v>
      </c>
      <c r="D68" s="10">
        <v>4</v>
      </c>
      <c r="E68" s="23">
        <v>0</v>
      </c>
      <c r="F68" s="36">
        <v>0</v>
      </c>
      <c r="G68" s="23">
        <f t="shared" si="18"/>
        <v>0</v>
      </c>
      <c r="H68" s="12"/>
      <c r="I68" s="13"/>
      <c r="J68" s="13"/>
      <c r="N68" s="1"/>
    </row>
    <row r="69" spans="1:15" s="2" customFormat="1" ht="18" customHeight="1" x14ac:dyDescent="0.25">
      <c r="A69" s="14" t="s">
        <v>28</v>
      </c>
      <c r="B69" s="4" t="s">
        <v>41</v>
      </c>
      <c r="C69" s="10" t="s">
        <v>13</v>
      </c>
      <c r="D69" s="10">
        <v>1</v>
      </c>
      <c r="E69" s="23">
        <v>0</v>
      </c>
      <c r="F69" s="36">
        <v>0</v>
      </c>
      <c r="G69" s="23">
        <f t="shared" si="18"/>
        <v>0</v>
      </c>
      <c r="H69" s="12"/>
      <c r="I69" s="13"/>
      <c r="J69" s="13"/>
      <c r="N69" s="1"/>
    </row>
    <row r="70" spans="1:15" s="2" customFormat="1" ht="18" customHeight="1" x14ac:dyDescent="0.25">
      <c r="A70" s="14" t="s">
        <v>29</v>
      </c>
      <c r="B70" s="4" t="s">
        <v>276</v>
      </c>
      <c r="C70" s="10" t="s">
        <v>0</v>
      </c>
      <c r="D70" s="10">
        <v>1</v>
      </c>
      <c r="E70" s="23">
        <v>0</v>
      </c>
      <c r="F70" s="36">
        <v>0</v>
      </c>
      <c r="G70" s="23">
        <f t="shared" si="18"/>
        <v>0</v>
      </c>
      <c r="H70" s="12"/>
      <c r="I70" s="13"/>
      <c r="J70" s="13"/>
      <c r="N70" s="1"/>
    </row>
    <row r="71" spans="1:15" s="2" customFormat="1" ht="18" customHeight="1" x14ac:dyDescent="0.25">
      <c r="A71" s="14" t="s">
        <v>30</v>
      </c>
      <c r="B71" s="4" t="s">
        <v>123</v>
      </c>
      <c r="C71" s="10" t="s">
        <v>13</v>
      </c>
      <c r="D71" s="10">
        <v>1</v>
      </c>
      <c r="E71" s="23">
        <v>0</v>
      </c>
      <c r="F71" s="36">
        <v>0</v>
      </c>
      <c r="G71" s="23">
        <f t="shared" si="18"/>
        <v>0</v>
      </c>
      <c r="H71" s="12"/>
      <c r="I71" s="13"/>
      <c r="J71" s="13"/>
      <c r="N71" s="1"/>
    </row>
    <row r="72" spans="1:15" s="2" customFormat="1" ht="18" customHeight="1" x14ac:dyDescent="0.25">
      <c r="A72" s="14" t="s">
        <v>31</v>
      </c>
      <c r="B72" s="4" t="s">
        <v>140</v>
      </c>
      <c r="C72" s="10" t="s">
        <v>13</v>
      </c>
      <c r="D72" s="10">
        <v>1</v>
      </c>
      <c r="E72" s="23">
        <v>0</v>
      </c>
      <c r="F72" s="36">
        <v>0</v>
      </c>
      <c r="G72" s="23">
        <f t="shared" si="18"/>
        <v>0</v>
      </c>
      <c r="H72" s="12"/>
      <c r="I72" s="13"/>
      <c r="J72" s="13"/>
      <c r="N72" s="1"/>
    </row>
    <row r="73" spans="1:15" s="2" customFormat="1" ht="18" customHeight="1" x14ac:dyDescent="0.25">
      <c r="A73" s="14" t="s">
        <v>32</v>
      </c>
      <c r="B73" s="4" t="s">
        <v>69</v>
      </c>
      <c r="C73" s="10" t="s">
        <v>13</v>
      </c>
      <c r="D73" s="10">
        <v>1</v>
      </c>
      <c r="E73" s="23">
        <v>0</v>
      </c>
      <c r="F73" s="36">
        <v>0</v>
      </c>
      <c r="G73" s="23">
        <f t="shared" si="18"/>
        <v>0</v>
      </c>
      <c r="H73" s="12"/>
      <c r="I73" s="13"/>
      <c r="J73" s="13"/>
      <c r="N73" s="1"/>
    </row>
    <row r="74" spans="1:15" s="2" customFormat="1" ht="18" customHeight="1" x14ac:dyDescent="0.25">
      <c r="A74" s="14" t="s">
        <v>33</v>
      </c>
      <c r="B74" s="66" t="s">
        <v>277</v>
      </c>
      <c r="C74" s="10" t="s">
        <v>0</v>
      </c>
      <c r="D74" s="10">
        <v>1</v>
      </c>
      <c r="E74" s="23">
        <v>0</v>
      </c>
      <c r="F74" s="36">
        <v>0</v>
      </c>
      <c r="G74" s="23">
        <f t="shared" si="18"/>
        <v>0</v>
      </c>
      <c r="H74" s="12"/>
      <c r="I74" s="13"/>
      <c r="J74" s="13"/>
      <c r="N74" s="1"/>
    </row>
    <row r="75" spans="1:15" s="2" customFormat="1" ht="18" customHeight="1" x14ac:dyDescent="0.25">
      <c r="A75" s="14" t="s">
        <v>34</v>
      </c>
      <c r="B75" s="4" t="s">
        <v>10</v>
      </c>
      <c r="C75" s="10" t="s">
        <v>13</v>
      </c>
      <c r="D75" s="10">
        <v>2</v>
      </c>
      <c r="E75" s="23">
        <v>0</v>
      </c>
      <c r="F75" s="36">
        <v>0</v>
      </c>
      <c r="G75" s="23">
        <f t="shared" si="18"/>
        <v>0</v>
      </c>
      <c r="H75" s="12"/>
      <c r="I75" s="13"/>
      <c r="J75" s="13"/>
      <c r="N75" s="1"/>
    </row>
    <row r="76" spans="1:15" s="2" customFormat="1" ht="18" customHeight="1" x14ac:dyDescent="0.25">
      <c r="A76" s="14" t="s">
        <v>35</v>
      </c>
      <c r="B76" s="4" t="s">
        <v>124</v>
      </c>
      <c r="C76" s="10" t="s">
        <v>0</v>
      </c>
      <c r="D76" s="10">
        <v>1</v>
      </c>
      <c r="E76" s="23">
        <v>0</v>
      </c>
      <c r="F76" s="36">
        <v>0</v>
      </c>
      <c r="G76" s="23">
        <f t="shared" ref="G76:G84" si="19">D76*(E76+F76)</f>
        <v>0</v>
      </c>
      <c r="H76" s="12"/>
      <c r="I76" s="13"/>
      <c r="J76" s="13"/>
      <c r="N76" s="1"/>
    </row>
    <row r="77" spans="1:15" s="2" customFormat="1" ht="18" customHeight="1" x14ac:dyDescent="0.25">
      <c r="A77" s="14" t="s">
        <v>36</v>
      </c>
      <c r="B77" s="4" t="s">
        <v>40</v>
      </c>
      <c r="C77" s="10" t="s">
        <v>13</v>
      </c>
      <c r="D77" s="10">
        <v>1</v>
      </c>
      <c r="E77" s="23">
        <v>0</v>
      </c>
      <c r="F77" s="36">
        <v>0</v>
      </c>
      <c r="G77" s="23">
        <f t="shared" si="19"/>
        <v>0</v>
      </c>
      <c r="H77" s="12"/>
      <c r="I77" s="13"/>
      <c r="J77" s="13"/>
      <c r="N77" s="1"/>
    </row>
    <row r="78" spans="1:15" s="2" customFormat="1" ht="18" customHeight="1" x14ac:dyDescent="0.25">
      <c r="A78" s="14" t="s">
        <v>37</v>
      </c>
      <c r="B78" s="4" t="s">
        <v>125</v>
      </c>
      <c r="C78" s="10" t="s">
        <v>13</v>
      </c>
      <c r="D78" s="10">
        <v>1</v>
      </c>
      <c r="E78" s="23">
        <v>0</v>
      </c>
      <c r="F78" s="36">
        <v>0</v>
      </c>
      <c r="G78" s="23">
        <f t="shared" si="19"/>
        <v>0</v>
      </c>
      <c r="H78" s="12"/>
      <c r="I78" s="13"/>
      <c r="J78" s="13"/>
      <c r="N78" s="1"/>
    </row>
    <row r="79" spans="1:15" s="2" customFormat="1" ht="18" customHeight="1" x14ac:dyDescent="0.25">
      <c r="A79" s="14" t="s">
        <v>52</v>
      </c>
      <c r="B79" s="4" t="s">
        <v>126</v>
      </c>
      <c r="C79" s="10" t="s">
        <v>0</v>
      </c>
      <c r="D79" s="10">
        <v>1</v>
      </c>
      <c r="E79" s="23">
        <v>0</v>
      </c>
      <c r="F79" s="36">
        <v>0</v>
      </c>
      <c r="G79" s="23">
        <f t="shared" si="19"/>
        <v>0</v>
      </c>
      <c r="H79" s="12"/>
      <c r="I79" s="13"/>
      <c r="J79" s="13"/>
      <c r="N79" s="1"/>
    </row>
    <row r="80" spans="1:15" s="2" customFormat="1" ht="18" customHeight="1" x14ac:dyDescent="0.25">
      <c r="A80" s="14" t="s">
        <v>53</v>
      </c>
      <c r="B80" s="4" t="s">
        <v>127</v>
      </c>
      <c r="C80" s="10" t="s">
        <v>0</v>
      </c>
      <c r="D80" s="10">
        <v>1</v>
      </c>
      <c r="E80" s="23">
        <v>0</v>
      </c>
      <c r="F80" s="36">
        <v>0</v>
      </c>
      <c r="G80" s="23">
        <f t="shared" si="19"/>
        <v>0</v>
      </c>
      <c r="H80" s="12"/>
      <c r="I80" s="13"/>
      <c r="J80" s="13"/>
      <c r="N80" s="1"/>
    </row>
    <row r="81" spans="1:15" s="2" customFormat="1" ht="18" customHeight="1" x14ac:dyDescent="0.25">
      <c r="A81" s="14" t="s">
        <v>61</v>
      </c>
      <c r="B81" s="4" t="s">
        <v>128</v>
      </c>
      <c r="C81" s="10" t="s">
        <v>0</v>
      </c>
      <c r="D81" s="10">
        <v>1</v>
      </c>
      <c r="E81" s="23">
        <v>0</v>
      </c>
      <c r="F81" s="36">
        <v>0</v>
      </c>
      <c r="G81" s="23">
        <f t="shared" si="19"/>
        <v>0</v>
      </c>
      <c r="H81" s="12"/>
      <c r="I81" s="13"/>
      <c r="J81" s="13"/>
      <c r="N81" s="1"/>
    </row>
    <row r="82" spans="1:15" s="2" customFormat="1" ht="18" customHeight="1" x14ac:dyDescent="0.25">
      <c r="A82" s="14" t="s">
        <v>54</v>
      </c>
      <c r="B82" s="4" t="s">
        <v>129</v>
      </c>
      <c r="C82" s="10" t="s">
        <v>13</v>
      </c>
      <c r="D82" s="10">
        <v>1</v>
      </c>
      <c r="E82" s="23">
        <v>0</v>
      </c>
      <c r="F82" s="36">
        <v>0</v>
      </c>
      <c r="G82" s="23">
        <f t="shared" si="19"/>
        <v>0</v>
      </c>
      <c r="H82" s="12"/>
      <c r="I82" s="13"/>
      <c r="J82" s="13"/>
      <c r="N82" s="1"/>
    </row>
    <row r="83" spans="1:15" s="2" customFormat="1" ht="18" customHeight="1" x14ac:dyDescent="0.25">
      <c r="A83" s="14" t="s">
        <v>55</v>
      </c>
      <c r="B83" s="4" t="s">
        <v>130</v>
      </c>
      <c r="C83" s="10" t="s">
        <v>13</v>
      </c>
      <c r="D83" s="10">
        <v>1</v>
      </c>
      <c r="E83" s="23">
        <v>0</v>
      </c>
      <c r="F83" s="36">
        <v>0</v>
      </c>
      <c r="G83" s="23">
        <f t="shared" si="19"/>
        <v>0</v>
      </c>
      <c r="H83" s="12"/>
      <c r="I83" s="13"/>
      <c r="J83" s="13"/>
      <c r="N83" s="1"/>
    </row>
    <row r="84" spans="1:15" s="2" customFormat="1" ht="18" customHeight="1" x14ac:dyDescent="0.25">
      <c r="A84" s="14" t="s">
        <v>56</v>
      </c>
      <c r="B84" s="4" t="s">
        <v>131</v>
      </c>
      <c r="C84" s="10" t="s">
        <v>13</v>
      </c>
      <c r="D84" s="10">
        <v>1</v>
      </c>
      <c r="E84" s="23">
        <v>0</v>
      </c>
      <c r="F84" s="36">
        <v>0</v>
      </c>
      <c r="G84" s="23">
        <f t="shared" si="19"/>
        <v>0</v>
      </c>
      <c r="H84" s="12"/>
      <c r="I84" s="13"/>
      <c r="J84" s="13"/>
      <c r="N84" s="1"/>
    </row>
    <row r="85" spans="1:15" s="2" customFormat="1" ht="18" customHeight="1" x14ac:dyDescent="0.25">
      <c r="A85" s="48"/>
      <c r="B85" s="47" t="s">
        <v>79</v>
      </c>
      <c r="C85" s="49"/>
      <c r="D85" s="49"/>
      <c r="E85" s="50"/>
      <c r="F85" s="51"/>
      <c r="G85" s="50">
        <f>SUM(G86:G91)</f>
        <v>0</v>
      </c>
      <c r="H85" s="12"/>
      <c r="I85" s="13"/>
      <c r="J85" s="13"/>
      <c r="N85" s="71"/>
    </row>
    <row r="86" spans="1:15" s="2" customFormat="1" ht="18" customHeight="1" x14ac:dyDescent="0.25">
      <c r="A86" s="14" t="s">
        <v>78</v>
      </c>
      <c r="B86" s="4" t="s">
        <v>278</v>
      </c>
      <c r="C86" s="10" t="s">
        <v>0</v>
      </c>
      <c r="D86" s="10">
        <v>1</v>
      </c>
      <c r="E86" s="23">
        <v>0</v>
      </c>
      <c r="F86" s="36">
        <v>0</v>
      </c>
      <c r="G86" s="23">
        <f t="shared" ref="G86:G90" si="20">D86*(E86+F86)</f>
        <v>0</v>
      </c>
      <c r="H86" s="12"/>
      <c r="I86" s="13"/>
      <c r="J86" s="13"/>
      <c r="N86" s="1"/>
    </row>
    <row r="87" spans="1:15" s="2" customFormat="1" ht="18" customHeight="1" x14ac:dyDescent="0.25">
      <c r="A87" s="14" t="s">
        <v>84</v>
      </c>
      <c r="B87" s="4" t="s">
        <v>207</v>
      </c>
      <c r="C87" s="10" t="s">
        <v>0</v>
      </c>
      <c r="D87" s="10">
        <v>1</v>
      </c>
      <c r="E87" s="23">
        <v>0</v>
      </c>
      <c r="F87" s="36">
        <v>0</v>
      </c>
      <c r="G87" s="23">
        <f t="shared" ref="G87" si="21">D87*(E87+F87)</f>
        <v>0</v>
      </c>
      <c r="H87" s="12"/>
      <c r="I87" s="13"/>
      <c r="J87" s="13"/>
      <c r="N87" s="1"/>
    </row>
    <row r="88" spans="1:15" s="2" customFormat="1" ht="18" customHeight="1" x14ac:dyDescent="0.25">
      <c r="A88" s="14" t="s">
        <v>223</v>
      </c>
      <c r="B88" s="4" t="s">
        <v>326</v>
      </c>
      <c r="C88" s="10" t="s">
        <v>0</v>
      </c>
      <c r="D88" s="10">
        <v>3</v>
      </c>
      <c r="E88" s="23">
        <v>0</v>
      </c>
      <c r="F88" s="36">
        <v>0</v>
      </c>
      <c r="G88" s="23">
        <f t="shared" ref="G88:G89" si="22">D88*(E88+F88)</f>
        <v>0</v>
      </c>
      <c r="H88" s="12"/>
      <c r="I88" s="13"/>
      <c r="J88" s="13"/>
      <c r="N88" s="1"/>
    </row>
    <row r="89" spans="1:15" s="2" customFormat="1" ht="18" customHeight="1" x14ac:dyDescent="0.25">
      <c r="A89" s="14" t="s">
        <v>224</v>
      </c>
      <c r="B89" s="4" t="s">
        <v>327</v>
      </c>
      <c r="C89" s="10" t="s">
        <v>0</v>
      </c>
      <c r="D89" s="10">
        <v>1</v>
      </c>
      <c r="E89" s="23">
        <v>0</v>
      </c>
      <c r="F89" s="36">
        <v>0</v>
      </c>
      <c r="G89" s="23">
        <f t="shared" si="22"/>
        <v>0</v>
      </c>
      <c r="H89" s="12"/>
      <c r="I89" s="13"/>
      <c r="J89" s="13"/>
      <c r="N89" s="1"/>
    </row>
    <row r="90" spans="1:15" s="2" customFormat="1" ht="18" customHeight="1" x14ac:dyDescent="0.25">
      <c r="A90" s="14" t="s">
        <v>225</v>
      </c>
      <c r="B90" s="4" t="s">
        <v>279</v>
      </c>
      <c r="C90" s="10" t="s">
        <v>13</v>
      </c>
      <c r="D90" s="10">
        <v>3</v>
      </c>
      <c r="E90" s="23">
        <v>0</v>
      </c>
      <c r="F90" s="36">
        <v>0</v>
      </c>
      <c r="G90" s="23">
        <f t="shared" si="20"/>
        <v>0</v>
      </c>
      <c r="H90" s="12"/>
      <c r="I90" s="13"/>
      <c r="J90" s="13"/>
      <c r="N90" s="1"/>
    </row>
    <row r="91" spans="1:15" s="2" customFormat="1" ht="18" customHeight="1" x14ac:dyDescent="0.25">
      <c r="A91" s="14" t="s">
        <v>226</v>
      </c>
      <c r="B91" s="4" t="s">
        <v>280</v>
      </c>
      <c r="C91" s="10" t="s">
        <v>13</v>
      </c>
      <c r="D91" s="10">
        <v>3</v>
      </c>
      <c r="E91" s="23">
        <v>0</v>
      </c>
      <c r="F91" s="36">
        <v>0</v>
      </c>
      <c r="G91" s="23">
        <f t="shared" ref="G91" si="23">D91*(E91+F91)</f>
        <v>0</v>
      </c>
      <c r="H91" s="12"/>
      <c r="I91" s="13"/>
      <c r="J91" s="13"/>
      <c r="N91" s="1"/>
    </row>
    <row r="92" spans="1:15" s="2" customFormat="1" ht="18" customHeight="1" x14ac:dyDescent="0.25">
      <c r="A92" s="49"/>
      <c r="B92" s="47" t="s">
        <v>201</v>
      </c>
      <c r="C92" s="49"/>
      <c r="D92" s="49"/>
      <c r="E92" s="50"/>
      <c r="F92" s="51"/>
      <c r="G92" s="50">
        <f>SUM(G93:G100)</f>
        <v>0</v>
      </c>
      <c r="H92" s="12"/>
      <c r="I92" s="13"/>
      <c r="J92" s="13"/>
      <c r="N92" s="1"/>
      <c r="O92" s="13"/>
    </row>
    <row r="93" spans="1:15" s="2" customFormat="1" ht="18" customHeight="1" x14ac:dyDescent="0.25">
      <c r="A93" s="14" t="s">
        <v>227</v>
      </c>
      <c r="B93" s="4" t="s">
        <v>310</v>
      </c>
      <c r="C93" s="10" t="s">
        <v>133</v>
      </c>
      <c r="D93" s="10">
        <f>2*3*2.5</f>
        <v>15</v>
      </c>
      <c r="E93" s="23">
        <v>0</v>
      </c>
      <c r="F93" s="36">
        <v>0</v>
      </c>
      <c r="G93" s="23">
        <f t="shared" ref="G93:G94" si="24">D93*(E93+F93)</f>
        <v>0</v>
      </c>
      <c r="H93" s="12"/>
      <c r="I93" s="13"/>
      <c r="J93" s="13"/>
      <c r="N93" s="1"/>
    </row>
    <row r="94" spans="1:15" s="2" customFormat="1" ht="18" customHeight="1" x14ac:dyDescent="0.25">
      <c r="A94" s="14" t="s">
        <v>228</v>
      </c>
      <c r="B94" s="4" t="s">
        <v>262</v>
      </c>
      <c r="C94" s="10" t="s">
        <v>133</v>
      </c>
      <c r="D94" s="10">
        <v>3</v>
      </c>
      <c r="E94" s="23">
        <v>0</v>
      </c>
      <c r="F94" s="36">
        <v>0</v>
      </c>
      <c r="G94" s="23">
        <f t="shared" si="24"/>
        <v>0</v>
      </c>
      <c r="H94" s="12"/>
      <c r="I94" s="13"/>
      <c r="J94" s="13"/>
      <c r="N94" s="1"/>
    </row>
    <row r="95" spans="1:15" s="2" customFormat="1" ht="18" customHeight="1" x14ac:dyDescent="0.25">
      <c r="A95" s="14" t="s">
        <v>229</v>
      </c>
      <c r="B95" s="4" t="s">
        <v>273</v>
      </c>
      <c r="C95" s="10" t="s">
        <v>133</v>
      </c>
      <c r="D95" s="10">
        <v>1</v>
      </c>
      <c r="E95" s="23">
        <v>0</v>
      </c>
      <c r="F95" s="36">
        <v>0</v>
      </c>
      <c r="G95" s="23">
        <f t="shared" ref="G95:G100" si="25">D95*(E95+F95)</f>
        <v>0</v>
      </c>
      <c r="H95" s="12"/>
      <c r="I95" s="13"/>
      <c r="J95" s="13"/>
      <c r="N95" s="1"/>
    </row>
    <row r="96" spans="1:15" s="2" customFormat="1" ht="18" customHeight="1" x14ac:dyDescent="0.25">
      <c r="A96" s="14" t="s">
        <v>230</v>
      </c>
      <c r="B96" s="4" t="s">
        <v>274</v>
      </c>
      <c r="C96" s="10" t="s">
        <v>133</v>
      </c>
      <c r="D96" s="10">
        <f>D92+D93</f>
        <v>15</v>
      </c>
      <c r="E96" s="23">
        <v>0</v>
      </c>
      <c r="F96" s="36">
        <v>0</v>
      </c>
      <c r="G96" s="23">
        <f t="shared" si="25"/>
        <v>0</v>
      </c>
      <c r="H96" s="12"/>
      <c r="I96" s="13"/>
      <c r="J96" s="13"/>
      <c r="N96" s="1"/>
    </row>
    <row r="97" spans="1:14" s="2" customFormat="1" ht="18" customHeight="1" x14ac:dyDescent="0.25">
      <c r="A97" s="14" t="s">
        <v>231</v>
      </c>
      <c r="B97" s="4" t="s">
        <v>275</v>
      </c>
      <c r="C97" s="10" t="s">
        <v>133</v>
      </c>
      <c r="D97" s="10">
        <v>12</v>
      </c>
      <c r="E97" s="23">
        <v>0</v>
      </c>
      <c r="F97" s="36">
        <v>0</v>
      </c>
      <c r="G97" s="23">
        <f t="shared" si="25"/>
        <v>0</v>
      </c>
      <c r="H97" s="12"/>
      <c r="I97" s="13"/>
      <c r="J97" s="13"/>
      <c r="N97" s="1"/>
    </row>
    <row r="98" spans="1:14" s="2" customFormat="1" ht="18" customHeight="1" x14ac:dyDescent="0.25">
      <c r="A98" s="14" t="s">
        <v>330</v>
      </c>
      <c r="B98" s="4" t="s">
        <v>193</v>
      </c>
      <c r="C98" s="10" t="s">
        <v>194</v>
      </c>
      <c r="D98" s="10">
        <v>80</v>
      </c>
      <c r="E98" s="23">
        <v>0</v>
      </c>
      <c r="F98" s="36">
        <v>0</v>
      </c>
      <c r="G98" s="23">
        <f t="shared" si="25"/>
        <v>0</v>
      </c>
      <c r="H98" s="12"/>
      <c r="I98" s="13"/>
      <c r="J98" s="13"/>
      <c r="N98" s="1"/>
    </row>
    <row r="99" spans="1:14" s="2" customFormat="1" ht="18" customHeight="1" x14ac:dyDescent="0.25">
      <c r="A99" s="14" t="s">
        <v>331</v>
      </c>
      <c r="B99" s="4" t="s">
        <v>272</v>
      </c>
      <c r="C99" s="10" t="s">
        <v>194</v>
      </c>
      <c r="D99" s="10">
        <v>240</v>
      </c>
      <c r="E99" s="23">
        <v>0</v>
      </c>
      <c r="F99" s="36">
        <v>0</v>
      </c>
      <c r="G99" s="23">
        <f t="shared" si="25"/>
        <v>0</v>
      </c>
      <c r="H99" s="12"/>
      <c r="I99" s="13"/>
      <c r="J99" s="13"/>
      <c r="N99" s="1"/>
    </row>
    <row r="100" spans="1:14" s="2" customFormat="1" ht="18" customHeight="1" x14ac:dyDescent="0.25">
      <c r="A100" s="14" t="s">
        <v>339</v>
      </c>
      <c r="B100" s="4" t="s">
        <v>315</v>
      </c>
      <c r="C100" s="10" t="s">
        <v>316</v>
      </c>
      <c r="D100" s="10">
        <v>300</v>
      </c>
      <c r="E100" s="23">
        <v>0</v>
      </c>
      <c r="F100" s="36">
        <v>0</v>
      </c>
      <c r="G100" s="23">
        <f t="shared" si="25"/>
        <v>0</v>
      </c>
      <c r="H100" s="12"/>
      <c r="I100" s="13"/>
      <c r="J100" s="13"/>
      <c r="N100" s="1"/>
    </row>
    <row r="101" spans="1:14" s="2" customFormat="1" ht="18" customHeight="1" x14ac:dyDescent="0.25">
      <c r="A101" s="37" t="s">
        <v>38</v>
      </c>
      <c r="B101" s="38" t="s">
        <v>346</v>
      </c>
      <c r="C101" s="39"/>
      <c r="D101" s="39"/>
      <c r="E101" s="40"/>
      <c r="F101" s="41"/>
      <c r="G101" s="40">
        <f>G102+G118</f>
        <v>0</v>
      </c>
      <c r="H101" s="12"/>
      <c r="I101" s="13"/>
      <c r="J101" s="13"/>
      <c r="N101" s="1"/>
    </row>
    <row r="102" spans="1:14" s="2" customFormat="1" ht="18" customHeight="1" x14ac:dyDescent="0.25">
      <c r="A102" s="14" t="s">
        <v>39</v>
      </c>
      <c r="B102" s="4" t="s">
        <v>173</v>
      </c>
      <c r="C102" s="10"/>
      <c r="D102" s="10"/>
      <c r="E102" s="23"/>
      <c r="F102" s="36"/>
      <c r="G102" s="23">
        <f>SUM(G103:G117)</f>
        <v>0</v>
      </c>
      <c r="H102" s="12"/>
      <c r="I102" s="13"/>
      <c r="J102" s="13"/>
      <c r="N102" s="1"/>
    </row>
    <row r="103" spans="1:14" s="2" customFormat="1" ht="18" customHeight="1" x14ac:dyDescent="0.25">
      <c r="A103" s="14" t="s">
        <v>164</v>
      </c>
      <c r="B103" s="4" t="s">
        <v>292</v>
      </c>
      <c r="C103" s="10" t="s">
        <v>0</v>
      </c>
      <c r="D103" s="10">
        <v>1</v>
      </c>
      <c r="E103" s="23">
        <v>0</v>
      </c>
      <c r="F103" s="36">
        <v>0</v>
      </c>
      <c r="G103" s="23">
        <f t="shared" ref="G103" si="26">D103*(E103+F103)</f>
        <v>0</v>
      </c>
      <c r="H103" s="12"/>
      <c r="I103" s="13"/>
      <c r="J103" s="13"/>
      <c r="N103" s="1"/>
    </row>
    <row r="104" spans="1:14" s="2" customFormat="1" ht="18" customHeight="1" x14ac:dyDescent="0.25">
      <c r="A104" s="14" t="s">
        <v>168</v>
      </c>
      <c r="B104" s="66" t="s">
        <v>165</v>
      </c>
      <c r="C104" s="10" t="s">
        <v>0</v>
      </c>
      <c r="D104" s="10">
        <v>2</v>
      </c>
      <c r="E104" s="23">
        <v>0</v>
      </c>
      <c r="F104" s="36">
        <v>0</v>
      </c>
      <c r="G104" s="23">
        <f t="shared" ref="G104" si="27">D104*(E104+F104)</f>
        <v>0</v>
      </c>
      <c r="H104" s="12"/>
      <c r="I104" s="13"/>
      <c r="J104" s="13"/>
      <c r="N104" s="1"/>
    </row>
    <row r="105" spans="1:14" s="2" customFormat="1" ht="18" customHeight="1" x14ac:dyDescent="0.25">
      <c r="A105" s="14" t="s">
        <v>169</v>
      </c>
      <c r="B105" s="66" t="s">
        <v>166</v>
      </c>
      <c r="C105" s="10" t="s">
        <v>13</v>
      </c>
      <c r="D105" s="10">
        <v>1</v>
      </c>
      <c r="E105" s="23">
        <v>0</v>
      </c>
      <c r="F105" s="36">
        <v>0</v>
      </c>
      <c r="G105" s="23">
        <f t="shared" ref="G105:G107" si="28">D105*(E105+F105)</f>
        <v>0</v>
      </c>
      <c r="H105" s="12"/>
      <c r="I105" s="13"/>
      <c r="J105" s="13"/>
      <c r="N105" s="1"/>
    </row>
    <row r="106" spans="1:14" s="2" customFormat="1" ht="18" customHeight="1" x14ac:dyDescent="0.25">
      <c r="A106" s="14" t="s">
        <v>170</v>
      </c>
      <c r="B106" s="66" t="s">
        <v>180</v>
      </c>
      <c r="C106" s="10" t="s">
        <v>13</v>
      </c>
      <c r="D106" s="10">
        <v>1</v>
      </c>
      <c r="E106" s="23">
        <v>0</v>
      </c>
      <c r="F106" s="36">
        <v>0</v>
      </c>
      <c r="G106" s="23">
        <f t="shared" si="28"/>
        <v>0</v>
      </c>
      <c r="H106" s="12"/>
      <c r="I106" s="13"/>
      <c r="J106" s="13"/>
      <c r="N106" s="1"/>
    </row>
    <row r="107" spans="1:14" s="2" customFormat="1" ht="18" customHeight="1" x14ac:dyDescent="0.25">
      <c r="A107" s="14" t="s">
        <v>171</v>
      </c>
      <c r="B107" s="66" t="s">
        <v>167</v>
      </c>
      <c r="C107" s="10" t="s">
        <v>0</v>
      </c>
      <c r="D107" s="10">
        <v>1</v>
      </c>
      <c r="E107" s="23">
        <v>0</v>
      </c>
      <c r="F107" s="36">
        <v>0</v>
      </c>
      <c r="G107" s="23">
        <f t="shared" si="28"/>
        <v>0</v>
      </c>
      <c r="H107" s="12"/>
      <c r="I107" s="13"/>
      <c r="J107" s="13"/>
      <c r="N107" s="1"/>
    </row>
    <row r="108" spans="1:14" s="2" customFormat="1" ht="18" customHeight="1" x14ac:dyDescent="0.25">
      <c r="A108" s="14" t="s">
        <v>172</v>
      </c>
      <c r="B108" s="66" t="s">
        <v>281</v>
      </c>
      <c r="C108" s="10" t="s">
        <v>0</v>
      </c>
      <c r="D108" s="10">
        <v>1</v>
      </c>
      <c r="E108" s="23">
        <v>0</v>
      </c>
      <c r="F108" s="36">
        <v>0</v>
      </c>
      <c r="G108" s="23">
        <f t="shared" ref="G108:G117" si="29">D108*(E108+F108)</f>
        <v>0</v>
      </c>
      <c r="H108" s="12"/>
      <c r="I108" s="13"/>
      <c r="J108" s="13"/>
      <c r="N108" s="1"/>
    </row>
    <row r="109" spans="1:14" s="2" customFormat="1" ht="18" customHeight="1" x14ac:dyDescent="0.25">
      <c r="A109" s="14" t="s">
        <v>283</v>
      </c>
      <c r="B109" s="66" t="s">
        <v>182</v>
      </c>
      <c r="C109" s="10" t="s">
        <v>0</v>
      </c>
      <c r="D109" s="10">
        <v>1</v>
      </c>
      <c r="E109" s="23">
        <v>0</v>
      </c>
      <c r="F109" s="36">
        <v>0</v>
      </c>
      <c r="G109" s="23">
        <f t="shared" si="29"/>
        <v>0</v>
      </c>
      <c r="H109" s="12"/>
      <c r="I109" s="13"/>
      <c r="J109" s="13"/>
      <c r="N109" s="1"/>
    </row>
    <row r="110" spans="1:14" s="2" customFormat="1" ht="18" customHeight="1" x14ac:dyDescent="0.25">
      <c r="A110" s="14" t="s">
        <v>284</v>
      </c>
      <c r="B110" s="66" t="s">
        <v>282</v>
      </c>
      <c r="C110" s="10" t="s">
        <v>0</v>
      </c>
      <c r="D110" s="10">
        <v>1</v>
      </c>
      <c r="E110" s="23">
        <v>0</v>
      </c>
      <c r="F110" s="36">
        <v>0</v>
      </c>
      <c r="G110" s="23">
        <f t="shared" si="29"/>
        <v>0</v>
      </c>
      <c r="H110" s="12"/>
      <c r="I110" s="13"/>
      <c r="J110" s="13"/>
      <c r="N110" s="1"/>
    </row>
    <row r="111" spans="1:14" s="2" customFormat="1" ht="18" customHeight="1" x14ac:dyDescent="0.25">
      <c r="A111" s="14" t="s">
        <v>285</v>
      </c>
      <c r="B111" s="66" t="s">
        <v>300</v>
      </c>
      <c r="C111" s="10" t="s">
        <v>133</v>
      </c>
      <c r="D111" s="10">
        <v>30</v>
      </c>
      <c r="E111" s="23">
        <v>0</v>
      </c>
      <c r="F111" s="36">
        <v>0</v>
      </c>
      <c r="G111" s="23">
        <f t="shared" si="29"/>
        <v>0</v>
      </c>
      <c r="H111" s="12"/>
      <c r="I111" s="13"/>
      <c r="J111" s="13"/>
      <c r="N111" s="1"/>
    </row>
    <row r="112" spans="1:14" s="2" customFormat="1" ht="18" customHeight="1" x14ac:dyDescent="0.25">
      <c r="A112" s="14" t="s">
        <v>286</v>
      </c>
      <c r="B112" s="66" t="s">
        <v>262</v>
      </c>
      <c r="C112" s="10" t="s">
        <v>133</v>
      </c>
      <c r="D112" s="10">
        <v>6</v>
      </c>
      <c r="E112" s="23">
        <v>0</v>
      </c>
      <c r="F112" s="36">
        <v>0</v>
      </c>
      <c r="G112" s="23">
        <f t="shared" si="29"/>
        <v>0</v>
      </c>
      <c r="H112" s="12"/>
      <c r="I112" s="13"/>
      <c r="J112" s="13"/>
      <c r="N112" s="1"/>
    </row>
    <row r="113" spans="1:15" s="2" customFormat="1" ht="18" customHeight="1" x14ac:dyDescent="0.25">
      <c r="A113" s="14" t="s">
        <v>287</v>
      </c>
      <c r="B113" s="4" t="s">
        <v>274</v>
      </c>
      <c r="C113" s="10" t="s">
        <v>133</v>
      </c>
      <c r="D113" s="10">
        <f>6*2*2.5</f>
        <v>30</v>
      </c>
      <c r="E113" s="23">
        <v>0</v>
      </c>
      <c r="F113" s="36">
        <v>0</v>
      </c>
      <c r="G113" s="23">
        <f t="shared" ref="G113:G115" si="30">D113*(E113+F113)</f>
        <v>0</v>
      </c>
      <c r="H113" s="12"/>
      <c r="I113" s="13"/>
      <c r="J113" s="13"/>
      <c r="N113" s="1"/>
    </row>
    <row r="114" spans="1:15" s="2" customFormat="1" ht="18" customHeight="1" x14ac:dyDescent="0.25">
      <c r="A114" s="14" t="s">
        <v>288</v>
      </c>
      <c r="B114" s="4" t="s">
        <v>275</v>
      </c>
      <c r="C114" s="10" t="s">
        <v>133</v>
      </c>
      <c r="D114" s="10">
        <v>24</v>
      </c>
      <c r="E114" s="23">
        <v>0</v>
      </c>
      <c r="F114" s="36">
        <v>0</v>
      </c>
      <c r="G114" s="23">
        <f t="shared" si="30"/>
        <v>0</v>
      </c>
      <c r="H114" s="12"/>
      <c r="I114" s="13"/>
      <c r="J114" s="13"/>
      <c r="N114" s="1"/>
    </row>
    <row r="115" spans="1:15" s="2" customFormat="1" ht="18" customHeight="1" x14ac:dyDescent="0.25">
      <c r="A115" s="14" t="s">
        <v>289</v>
      </c>
      <c r="B115" s="4" t="s">
        <v>193</v>
      </c>
      <c r="C115" s="10" t="s">
        <v>194</v>
      </c>
      <c r="D115" s="10">
        <v>21</v>
      </c>
      <c r="E115" s="23">
        <v>0</v>
      </c>
      <c r="F115" s="36">
        <v>0</v>
      </c>
      <c r="G115" s="23">
        <f t="shared" si="30"/>
        <v>0</v>
      </c>
      <c r="H115" s="12"/>
      <c r="I115" s="13"/>
      <c r="J115" s="13"/>
      <c r="N115" s="1"/>
    </row>
    <row r="116" spans="1:15" s="2" customFormat="1" ht="18" customHeight="1" x14ac:dyDescent="0.25">
      <c r="A116" s="14" t="s">
        <v>291</v>
      </c>
      <c r="B116" s="4" t="s">
        <v>272</v>
      </c>
      <c r="C116" s="10" t="s">
        <v>194</v>
      </c>
      <c r="D116" s="10">
        <v>90</v>
      </c>
      <c r="E116" s="23">
        <v>0</v>
      </c>
      <c r="F116" s="36">
        <v>0</v>
      </c>
      <c r="G116" s="23">
        <f t="shared" si="29"/>
        <v>0</v>
      </c>
      <c r="H116" s="12"/>
      <c r="I116" s="13"/>
      <c r="J116" s="13"/>
      <c r="N116" s="1"/>
    </row>
    <row r="117" spans="1:15" s="2" customFormat="1" ht="18" customHeight="1" x14ac:dyDescent="0.25">
      <c r="A117" s="14" t="s">
        <v>290</v>
      </c>
      <c r="B117" s="4" t="s">
        <v>327</v>
      </c>
      <c r="C117" s="10" t="s">
        <v>0</v>
      </c>
      <c r="D117" s="10">
        <v>1</v>
      </c>
      <c r="E117" s="23">
        <v>0</v>
      </c>
      <c r="F117" s="36">
        <v>0</v>
      </c>
      <c r="G117" s="23">
        <f t="shared" si="29"/>
        <v>0</v>
      </c>
      <c r="H117" s="12"/>
      <c r="I117" s="13"/>
      <c r="J117" s="13"/>
      <c r="N117" s="1"/>
    </row>
    <row r="118" spans="1:15" s="2" customFormat="1" ht="18" customHeight="1" x14ac:dyDescent="0.25">
      <c r="A118" s="14" t="s">
        <v>175</v>
      </c>
      <c r="B118" s="4" t="s">
        <v>174</v>
      </c>
      <c r="C118" s="10"/>
      <c r="D118" s="10"/>
      <c r="E118" s="23"/>
      <c r="F118" s="36"/>
      <c r="G118" s="23">
        <f>SUM(G119:G138)</f>
        <v>0</v>
      </c>
      <c r="H118" s="12"/>
      <c r="I118" s="13"/>
      <c r="J118" s="13"/>
      <c r="N118" s="1"/>
      <c r="O118" s="13"/>
    </row>
    <row r="119" spans="1:15" s="2" customFormat="1" ht="18" customHeight="1" x14ac:dyDescent="0.25">
      <c r="A119" s="14" t="s">
        <v>176</v>
      </c>
      <c r="B119" s="4" t="s">
        <v>293</v>
      </c>
      <c r="C119" s="10" t="s">
        <v>0</v>
      </c>
      <c r="D119" s="10">
        <v>1</v>
      </c>
      <c r="E119" s="23">
        <v>0</v>
      </c>
      <c r="F119" s="36">
        <v>0</v>
      </c>
      <c r="G119" s="23">
        <f t="shared" ref="G119:G123" si="31">D119*(E119+F119)</f>
        <v>0</v>
      </c>
      <c r="H119" s="12"/>
      <c r="I119" s="13"/>
      <c r="J119" s="13"/>
      <c r="N119" s="1"/>
    </row>
    <row r="120" spans="1:15" s="2" customFormat="1" ht="18" customHeight="1" x14ac:dyDescent="0.25">
      <c r="A120" s="14" t="s">
        <v>177</v>
      </c>
      <c r="B120" s="4" t="s">
        <v>294</v>
      </c>
      <c r="C120" s="10" t="s">
        <v>0</v>
      </c>
      <c r="D120" s="10">
        <v>1</v>
      </c>
      <c r="E120" s="23">
        <v>0</v>
      </c>
      <c r="F120" s="36">
        <v>0</v>
      </c>
      <c r="G120" s="23">
        <f t="shared" ref="G120:G122" si="32">D120*(E120+F120)</f>
        <v>0</v>
      </c>
      <c r="H120" s="12"/>
      <c r="I120" s="13"/>
      <c r="J120" s="13"/>
      <c r="N120" s="1"/>
    </row>
    <row r="121" spans="1:15" s="2" customFormat="1" ht="18" customHeight="1" x14ac:dyDescent="0.25">
      <c r="A121" s="14" t="s">
        <v>178</v>
      </c>
      <c r="B121" s="66" t="s">
        <v>165</v>
      </c>
      <c r="C121" s="10" t="s">
        <v>0</v>
      </c>
      <c r="D121" s="10">
        <v>1</v>
      </c>
      <c r="E121" s="23">
        <v>0</v>
      </c>
      <c r="F121" s="36">
        <v>0</v>
      </c>
      <c r="G121" s="23">
        <f t="shared" si="32"/>
        <v>0</v>
      </c>
      <c r="H121" s="12"/>
      <c r="I121" s="13"/>
      <c r="J121" s="13"/>
      <c r="N121" s="1"/>
    </row>
    <row r="122" spans="1:15" s="2" customFormat="1" ht="18" customHeight="1" x14ac:dyDescent="0.25">
      <c r="A122" s="14" t="s">
        <v>179</v>
      </c>
      <c r="B122" s="66" t="s">
        <v>166</v>
      </c>
      <c r="C122" s="10" t="s">
        <v>13</v>
      </c>
      <c r="D122" s="10">
        <v>1</v>
      </c>
      <c r="E122" s="23">
        <v>0</v>
      </c>
      <c r="F122" s="36">
        <v>0</v>
      </c>
      <c r="G122" s="23">
        <f t="shared" si="32"/>
        <v>0</v>
      </c>
      <c r="H122" s="12"/>
      <c r="I122" s="13"/>
      <c r="J122" s="13"/>
      <c r="N122" s="1"/>
    </row>
    <row r="123" spans="1:15" s="2" customFormat="1" ht="18" customHeight="1" x14ac:dyDescent="0.25">
      <c r="A123" s="14" t="s">
        <v>185</v>
      </c>
      <c r="B123" s="66" t="s">
        <v>181</v>
      </c>
      <c r="C123" s="10" t="s">
        <v>0</v>
      </c>
      <c r="D123" s="10">
        <v>1</v>
      </c>
      <c r="E123" s="23">
        <v>0</v>
      </c>
      <c r="F123" s="36">
        <v>0</v>
      </c>
      <c r="G123" s="23">
        <f t="shared" si="31"/>
        <v>0</v>
      </c>
      <c r="H123" s="12"/>
      <c r="I123" s="13"/>
      <c r="J123" s="13"/>
      <c r="N123" s="1"/>
    </row>
    <row r="124" spans="1:15" s="2" customFormat="1" ht="18" customHeight="1" x14ac:dyDescent="0.25">
      <c r="A124" s="14" t="s">
        <v>186</v>
      </c>
      <c r="B124" s="66" t="s">
        <v>183</v>
      </c>
      <c r="C124" s="10" t="s">
        <v>13</v>
      </c>
      <c r="D124" s="10">
        <v>1</v>
      </c>
      <c r="E124" s="23">
        <v>0</v>
      </c>
      <c r="F124" s="36">
        <v>0</v>
      </c>
      <c r="G124" s="23">
        <f t="shared" ref="G124:G125" si="33">D124*(E124+F124)</f>
        <v>0</v>
      </c>
      <c r="H124" s="12"/>
      <c r="I124" s="13"/>
      <c r="J124" s="13"/>
      <c r="N124" s="1"/>
    </row>
    <row r="125" spans="1:15" s="2" customFormat="1" ht="18" customHeight="1" x14ac:dyDescent="0.25">
      <c r="A125" s="14" t="s">
        <v>187</v>
      </c>
      <c r="B125" s="66" t="s">
        <v>184</v>
      </c>
      <c r="C125" s="10" t="s">
        <v>0</v>
      </c>
      <c r="D125" s="10">
        <v>1</v>
      </c>
      <c r="E125" s="23">
        <v>0</v>
      </c>
      <c r="F125" s="36">
        <v>0</v>
      </c>
      <c r="G125" s="23">
        <f t="shared" si="33"/>
        <v>0</v>
      </c>
      <c r="H125" s="12"/>
      <c r="I125" s="13"/>
      <c r="J125" s="13"/>
      <c r="N125" s="1"/>
    </row>
    <row r="126" spans="1:15" s="2" customFormat="1" ht="18" customHeight="1" x14ac:dyDescent="0.25">
      <c r="A126" s="14" t="s">
        <v>188</v>
      </c>
      <c r="B126" s="66" t="s">
        <v>190</v>
      </c>
      <c r="C126" s="10" t="s">
        <v>13</v>
      </c>
      <c r="D126" s="10">
        <v>2</v>
      </c>
      <c r="E126" s="23">
        <v>0</v>
      </c>
      <c r="F126" s="36">
        <v>0</v>
      </c>
      <c r="G126" s="23">
        <f t="shared" ref="G126" si="34">D126*(E126+F126)</f>
        <v>0</v>
      </c>
      <c r="H126" s="12"/>
      <c r="I126" s="13"/>
      <c r="J126" s="13"/>
      <c r="N126" s="1"/>
    </row>
    <row r="127" spans="1:15" s="2" customFormat="1" ht="18" customHeight="1" x14ac:dyDescent="0.25">
      <c r="A127" s="14" t="s">
        <v>189</v>
      </c>
      <c r="B127" s="66" t="s">
        <v>297</v>
      </c>
      <c r="C127" s="10" t="s">
        <v>0</v>
      </c>
      <c r="D127" s="10">
        <v>2</v>
      </c>
      <c r="E127" s="23">
        <v>0</v>
      </c>
      <c r="F127" s="36">
        <v>0</v>
      </c>
      <c r="G127" s="23">
        <f t="shared" ref="G127" si="35">D127*(E127+F127)</f>
        <v>0</v>
      </c>
      <c r="H127" s="12"/>
      <c r="I127" s="13"/>
      <c r="J127" s="13"/>
      <c r="N127" s="1"/>
    </row>
    <row r="128" spans="1:15" s="2" customFormat="1" ht="18" customHeight="1" x14ac:dyDescent="0.25">
      <c r="A128" s="14" t="s">
        <v>191</v>
      </c>
      <c r="B128" s="66" t="s">
        <v>329</v>
      </c>
      <c r="C128" s="10" t="s">
        <v>0</v>
      </c>
      <c r="D128" s="10">
        <v>1</v>
      </c>
      <c r="E128" s="23">
        <v>0</v>
      </c>
      <c r="F128" s="36">
        <v>0</v>
      </c>
      <c r="G128" s="23">
        <f t="shared" ref="G128:G129" si="36">D128*(E128+F128)</f>
        <v>0</v>
      </c>
      <c r="H128" s="12"/>
      <c r="I128" s="13"/>
      <c r="J128" s="13"/>
      <c r="N128" s="1"/>
    </row>
    <row r="129" spans="1:15" s="2" customFormat="1" ht="18" customHeight="1" x14ac:dyDescent="0.25">
      <c r="A129" s="14" t="s">
        <v>192</v>
      </c>
      <c r="B129" s="4" t="s">
        <v>295</v>
      </c>
      <c r="C129" s="10" t="s">
        <v>0</v>
      </c>
      <c r="D129" s="10">
        <v>1</v>
      </c>
      <c r="E129" s="23">
        <v>0</v>
      </c>
      <c r="F129" s="36">
        <v>0</v>
      </c>
      <c r="G129" s="23">
        <f t="shared" si="36"/>
        <v>0</v>
      </c>
      <c r="H129" s="12"/>
      <c r="I129" s="13"/>
      <c r="J129" s="13"/>
      <c r="N129" s="1"/>
    </row>
    <row r="130" spans="1:15" s="2" customFormat="1" ht="30" customHeight="1" x14ac:dyDescent="0.25">
      <c r="A130" s="14" t="s">
        <v>298</v>
      </c>
      <c r="B130" s="66" t="s">
        <v>296</v>
      </c>
      <c r="C130" s="10" t="s">
        <v>0</v>
      </c>
      <c r="D130" s="10">
        <v>1</v>
      </c>
      <c r="E130" s="23">
        <v>0</v>
      </c>
      <c r="F130" s="36">
        <v>0</v>
      </c>
      <c r="G130" s="23">
        <f t="shared" ref="G130:G138" si="37">D130*(E130+F130)</f>
        <v>0</v>
      </c>
      <c r="H130" s="12"/>
      <c r="I130" s="13"/>
      <c r="J130" s="13"/>
      <c r="N130" s="1"/>
    </row>
    <row r="131" spans="1:15" s="2" customFormat="1" ht="18" customHeight="1" x14ac:dyDescent="0.25">
      <c r="A131" s="14" t="s">
        <v>299</v>
      </c>
      <c r="B131" s="4" t="s">
        <v>301</v>
      </c>
      <c r="C131" s="10" t="s">
        <v>133</v>
      </c>
      <c r="D131" s="10">
        <v>15</v>
      </c>
      <c r="E131" s="23">
        <v>0</v>
      </c>
      <c r="F131" s="36">
        <v>0</v>
      </c>
      <c r="G131" s="23">
        <f t="shared" si="37"/>
        <v>0</v>
      </c>
      <c r="H131" s="12"/>
      <c r="I131" s="13"/>
      <c r="J131" s="13"/>
      <c r="N131" s="1"/>
    </row>
    <row r="132" spans="1:15" s="2" customFormat="1" ht="18" customHeight="1" x14ac:dyDescent="0.25">
      <c r="A132" s="14" t="s">
        <v>332</v>
      </c>
      <c r="B132" s="4" t="s">
        <v>262</v>
      </c>
      <c r="C132" s="10" t="s">
        <v>133</v>
      </c>
      <c r="D132" s="10">
        <v>3</v>
      </c>
      <c r="E132" s="23">
        <v>0</v>
      </c>
      <c r="F132" s="36">
        <v>0</v>
      </c>
      <c r="G132" s="23">
        <f t="shared" si="37"/>
        <v>0</v>
      </c>
      <c r="H132" s="12"/>
      <c r="I132" s="13"/>
      <c r="J132" s="13"/>
      <c r="N132" s="1"/>
    </row>
    <row r="133" spans="1:15" s="2" customFormat="1" ht="18" customHeight="1" x14ac:dyDescent="0.25">
      <c r="A133" s="14" t="s">
        <v>333</v>
      </c>
      <c r="B133" s="4" t="s">
        <v>274</v>
      </c>
      <c r="C133" s="10" t="s">
        <v>133</v>
      </c>
      <c r="D133" s="10">
        <v>15</v>
      </c>
      <c r="E133" s="23">
        <v>0</v>
      </c>
      <c r="F133" s="36">
        <v>0</v>
      </c>
      <c r="G133" s="23">
        <f t="shared" si="37"/>
        <v>0</v>
      </c>
      <c r="H133" s="12"/>
      <c r="I133" s="13"/>
      <c r="J133" s="13"/>
      <c r="N133" s="1"/>
    </row>
    <row r="134" spans="1:15" s="2" customFormat="1" ht="18" customHeight="1" x14ac:dyDescent="0.25">
      <c r="A134" s="14" t="s">
        <v>334</v>
      </c>
      <c r="B134" s="4" t="s">
        <v>275</v>
      </c>
      <c r="C134" s="10" t="s">
        <v>133</v>
      </c>
      <c r="D134" s="10">
        <v>12</v>
      </c>
      <c r="E134" s="23">
        <v>0</v>
      </c>
      <c r="F134" s="36">
        <v>0</v>
      </c>
      <c r="G134" s="23">
        <f t="shared" si="37"/>
        <v>0</v>
      </c>
      <c r="H134" s="12"/>
      <c r="I134" s="13"/>
      <c r="J134" s="13"/>
      <c r="N134" s="1"/>
    </row>
    <row r="135" spans="1:15" s="2" customFormat="1" ht="18" customHeight="1" x14ac:dyDescent="0.25">
      <c r="A135" s="14" t="s">
        <v>335</v>
      </c>
      <c r="B135" s="4" t="s">
        <v>193</v>
      </c>
      <c r="C135" s="10" t="s">
        <v>194</v>
      </c>
      <c r="D135" s="10">
        <v>12</v>
      </c>
      <c r="E135" s="23">
        <v>0</v>
      </c>
      <c r="F135" s="36">
        <v>0</v>
      </c>
      <c r="G135" s="23">
        <f t="shared" si="37"/>
        <v>0</v>
      </c>
      <c r="H135" s="12"/>
      <c r="I135" s="13"/>
      <c r="J135" s="13"/>
      <c r="N135" s="1"/>
    </row>
    <row r="136" spans="1:15" s="2" customFormat="1" ht="18" customHeight="1" x14ac:dyDescent="0.25">
      <c r="A136" s="14" t="s">
        <v>336</v>
      </c>
      <c r="B136" s="4" t="s">
        <v>272</v>
      </c>
      <c r="C136" s="10" t="s">
        <v>194</v>
      </c>
      <c r="D136" s="10">
        <v>90</v>
      </c>
      <c r="E136" s="23">
        <v>0</v>
      </c>
      <c r="F136" s="36">
        <v>0</v>
      </c>
      <c r="G136" s="23">
        <f t="shared" si="37"/>
        <v>0</v>
      </c>
      <c r="H136" s="12"/>
      <c r="I136" s="13"/>
      <c r="J136" s="13"/>
      <c r="N136" s="1"/>
    </row>
    <row r="137" spans="1:15" s="2" customFormat="1" ht="18" customHeight="1" x14ac:dyDescent="0.25">
      <c r="A137" s="14" t="s">
        <v>337</v>
      </c>
      <c r="B137" s="4" t="s">
        <v>315</v>
      </c>
      <c r="C137" s="10" t="s">
        <v>316</v>
      </c>
      <c r="D137" s="10">
        <v>100</v>
      </c>
      <c r="E137" s="23">
        <v>0</v>
      </c>
      <c r="F137" s="36">
        <v>0</v>
      </c>
      <c r="G137" s="23">
        <f t="shared" si="37"/>
        <v>0</v>
      </c>
      <c r="H137" s="12"/>
      <c r="I137" s="13"/>
      <c r="J137" s="13"/>
      <c r="N137" s="1"/>
    </row>
    <row r="138" spans="1:15" s="2" customFormat="1" ht="18" customHeight="1" x14ac:dyDescent="0.25">
      <c r="A138" s="14" t="s">
        <v>338</v>
      </c>
      <c r="B138" s="4" t="s">
        <v>327</v>
      </c>
      <c r="C138" s="10" t="s">
        <v>0</v>
      </c>
      <c r="D138" s="10">
        <v>1</v>
      </c>
      <c r="E138" s="23">
        <v>0</v>
      </c>
      <c r="F138" s="36">
        <v>0</v>
      </c>
      <c r="G138" s="23">
        <f t="shared" si="37"/>
        <v>0</v>
      </c>
      <c r="H138" s="12"/>
      <c r="I138" s="13"/>
      <c r="J138" s="13"/>
      <c r="N138" s="1"/>
    </row>
    <row r="139" spans="1:15" s="2" customFormat="1" ht="18" customHeight="1" x14ac:dyDescent="0.25">
      <c r="A139" s="37" t="s">
        <v>85</v>
      </c>
      <c r="B139" s="38" t="s">
        <v>311</v>
      </c>
      <c r="C139" s="39"/>
      <c r="D139" s="39"/>
      <c r="E139" s="40"/>
      <c r="F139" s="41"/>
      <c r="G139" s="40">
        <f>SUM(G140:G155)</f>
        <v>0</v>
      </c>
      <c r="H139" s="12"/>
      <c r="I139" s="13"/>
      <c r="J139" s="13"/>
      <c r="N139" s="1"/>
      <c r="O139" s="13"/>
    </row>
    <row r="140" spans="1:15" s="2" customFormat="1" ht="18" customHeight="1" x14ac:dyDescent="0.25">
      <c r="A140" s="14" t="s">
        <v>87</v>
      </c>
      <c r="B140" s="4" t="s">
        <v>359</v>
      </c>
      <c r="C140" s="10" t="s">
        <v>0</v>
      </c>
      <c r="D140" s="10">
        <v>1</v>
      </c>
      <c r="E140" s="23">
        <v>0</v>
      </c>
      <c r="F140" s="36">
        <v>0</v>
      </c>
      <c r="G140" s="23">
        <f t="shared" ref="G140" si="38">D140*(E140+F140)</f>
        <v>0</v>
      </c>
      <c r="H140" s="12"/>
      <c r="I140" s="13"/>
      <c r="J140" s="13"/>
      <c r="N140" s="1"/>
      <c r="O140" s="13"/>
    </row>
    <row r="141" spans="1:15" s="2" customFormat="1" ht="18" customHeight="1" x14ac:dyDescent="0.25">
      <c r="A141" s="14" t="s">
        <v>88</v>
      </c>
      <c r="B141" s="4" t="s">
        <v>312</v>
      </c>
      <c r="C141" s="10" t="s">
        <v>0</v>
      </c>
      <c r="D141" s="10">
        <v>5</v>
      </c>
      <c r="E141" s="23">
        <v>0</v>
      </c>
      <c r="F141" s="36">
        <v>0</v>
      </c>
      <c r="G141" s="23">
        <f t="shared" ref="G141:G142" si="39">D141*(E141+F141)</f>
        <v>0</v>
      </c>
      <c r="H141" s="12"/>
      <c r="I141" s="13"/>
      <c r="J141" s="13"/>
      <c r="N141" s="1"/>
    </row>
    <row r="142" spans="1:15" s="2" customFormat="1" ht="18" customHeight="1" x14ac:dyDescent="0.25">
      <c r="A142" s="14" t="s">
        <v>89</v>
      </c>
      <c r="B142" s="4" t="s">
        <v>274</v>
      </c>
      <c r="C142" s="10" t="s">
        <v>133</v>
      </c>
      <c r="D142" s="10">
        <v>60</v>
      </c>
      <c r="E142" s="23">
        <v>0</v>
      </c>
      <c r="F142" s="36">
        <v>0</v>
      </c>
      <c r="G142" s="23">
        <f t="shared" si="39"/>
        <v>0</v>
      </c>
      <c r="H142" s="12"/>
      <c r="I142" s="13"/>
      <c r="J142" s="13"/>
      <c r="N142" s="1"/>
    </row>
    <row r="143" spans="1:15" s="2" customFormat="1" ht="18" customHeight="1" x14ac:dyDescent="0.25">
      <c r="A143" s="14" t="s">
        <v>90</v>
      </c>
      <c r="B143" s="4" t="s">
        <v>314</v>
      </c>
      <c r="C143" s="10" t="s">
        <v>0</v>
      </c>
      <c r="D143" s="10">
        <v>5</v>
      </c>
      <c r="E143" s="23">
        <v>0</v>
      </c>
      <c r="F143" s="36">
        <v>0</v>
      </c>
      <c r="G143" s="23">
        <f t="shared" ref="G143" si="40">D143*(E143+F143)</f>
        <v>0</v>
      </c>
      <c r="H143" s="12"/>
      <c r="I143" s="13"/>
      <c r="J143" s="13"/>
      <c r="N143" s="1"/>
    </row>
    <row r="144" spans="1:15" s="2" customFormat="1" ht="18" customHeight="1" x14ac:dyDescent="0.25">
      <c r="A144" s="14" t="s">
        <v>91</v>
      </c>
      <c r="B144" s="4" t="s">
        <v>303</v>
      </c>
      <c r="C144" s="10" t="s">
        <v>97</v>
      </c>
      <c r="D144" s="10">
        <v>1330</v>
      </c>
      <c r="E144" s="23">
        <v>0</v>
      </c>
      <c r="F144" s="36">
        <v>0</v>
      </c>
      <c r="G144" s="23">
        <f t="shared" ref="G144:G147" si="41">D144*(E144+F144)</f>
        <v>0</v>
      </c>
      <c r="H144" s="12"/>
      <c r="I144" s="13"/>
      <c r="J144" s="13"/>
      <c r="N144" s="1"/>
    </row>
    <row r="145" spans="1:14" s="2" customFormat="1" ht="18" customHeight="1" x14ac:dyDescent="0.25">
      <c r="A145" s="14" t="s">
        <v>92</v>
      </c>
      <c r="B145" s="4" t="s">
        <v>340</v>
      </c>
      <c r="C145" s="10" t="s">
        <v>97</v>
      </c>
      <c r="D145" s="10">
        <v>1330</v>
      </c>
      <c r="E145" s="23">
        <v>0</v>
      </c>
      <c r="F145" s="36">
        <v>0</v>
      </c>
      <c r="G145" s="23">
        <f t="shared" si="41"/>
        <v>0</v>
      </c>
      <c r="H145" s="12"/>
      <c r="I145" s="13"/>
      <c r="J145" s="13"/>
      <c r="N145" s="1"/>
    </row>
    <row r="146" spans="1:14" s="2" customFormat="1" ht="18" customHeight="1" x14ac:dyDescent="0.25">
      <c r="A146" s="14" t="s">
        <v>317</v>
      </c>
      <c r="B146" s="4" t="s">
        <v>302</v>
      </c>
      <c r="C146" s="10" t="s">
        <v>97</v>
      </c>
      <c r="D146" s="10">
        <v>1330</v>
      </c>
      <c r="E146" s="23">
        <v>0</v>
      </c>
      <c r="F146" s="36">
        <v>0</v>
      </c>
      <c r="G146" s="23">
        <f t="shared" si="41"/>
        <v>0</v>
      </c>
      <c r="H146" s="24"/>
      <c r="I146" s="13"/>
      <c r="J146" s="13"/>
      <c r="L146" s="13"/>
      <c r="M146" s="13"/>
      <c r="N146" s="1"/>
    </row>
    <row r="147" spans="1:14" s="2" customFormat="1" ht="18" customHeight="1" x14ac:dyDescent="0.25">
      <c r="A147" s="14" t="s">
        <v>318</v>
      </c>
      <c r="B147" s="4" t="s">
        <v>208</v>
      </c>
      <c r="C147" s="10" t="s">
        <v>97</v>
      </c>
      <c r="D147" s="10">
        <v>1330</v>
      </c>
      <c r="E147" s="23">
        <v>0</v>
      </c>
      <c r="F147" s="36">
        <v>0</v>
      </c>
      <c r="G147" s="23">
        <f t="shared" si="41"/>
        <v>0</v>
      </c>
      <c r="H147" s="24"/>
      <c r="I147" s="13"/>
      <c r="J147" s="13"/>
      <c r="L147" s="13"/>
      <c r="M147" s="13"/>
      <c r="N147" s="1"/>
    </row>
    <row r="148" spans="1:14" s="2" customFormat="1" ht="18" customHeight="1" x14ac:dyDescent="0.25">
      <c r="A148" s="14" t="s">
        <v>319</v>
      </c>
      <c r="B148" s="4" t="s">
        <v>209</v>
      </c>
      <c r="C148" s="10" t="s">
        <v>97</v>
      </c>
      <c r="D148" s="10">
        <v>1330</v>
      </c>
      <c r="E148" s="23">
        <v>0</v>
      </c>
      <c r="F148" s="36">
        <v>0</v>
      </c>
      <c r="G148" s="23">
        <f t="shared" ref="G148:G150" si="42">D148*(E148+F148)</f>
        <v>0</v>
      </c>
      <c r="H148" s="24"/>
      <c r="I148" s="13"/>
      <c r="J148" s="13"/>
      <c r="L148" s="13"/>
      <c r="M148" s="13"/>
      <c r="N148" s="1"/>
    </row>
    <row r="149" spans="1:14" s="2" customFormat="1" ht="18" customHeight="1" x14ac:dyDescent="0.25">
      <c r="A149" s="14" t="s">
        <v>320</v>
      </c>
      <c r="B149" s="4" t="s">
        <v>210</v>
      </c>
      <c r="C149" s="10" t="s">
        <v>97</v>
      </c>
      <c r="D149" s="10">
        <v>1358</v>
      </c>
      <c r="E149" s="23">
        <v>0</v>
      </c>
      <c r="F149" s="36">
        <v>0</v>
      </c>
      <c r="G149" s="23">
        <f t="shared" si="42"/>
        <v>0</v>
      </c>
      <c r="H149" s="24"/>
      <c r="I149" s="13"/>
      <c r="J149" s="13"/>
      <c r="L149" s="13"/>
      <c r="M149" s="13"/>
      <c r="N149" s="1"/>
    </row>
    <row r="150" spans="1:14" s="2" customFormat="1" ht="18" customHeight="1" x14ac:dyDescent="0.25">
      <c r="A150" s="14" t="s">
        <v>322</v>
      </c>
      <c r="B150" s="4" t="s">
        <v>313</v>
      </c>
      <c r="C150" s="10" t="s">
        <v>0</v>
      </c>
      <c r="D150" s="10">
        <v>5</v>
      </c>
      <c r="E150" s="23">
        <v>0</v>
      </c>
      <c r="F150" s="36">
        <v>0</v>
      </c>
      <c r="G150" s="23">
        <f t="shared" si="42"/>
        <v>0</v>
      </c>
      <c r="H150" s="24"/>
      <c r="I150" s="13"/>
      <c r="J150" s="13"/>
      <c r="L150" s="13"/>
      <c r="M150" s="13"/>
      <c r="N150" s="1"/>
    </row>
    <row r="151" spans="1:14" s="2" customFormat="1" ht="18" customHeight="1" x14ac:dyDescent="0.25">
      <c r="A151" s="14" t="s">
        <v>323</v>
      </c>
      <c r="B151" s="4" t="s">
        <v>321</v>
      </c>
      <c r="C151" s="10" t="s">
        <v>133</v>
      </c>
      <c r="D151" s="10">
        <v>15</v>
      </c>
      <c r="E151" s="23">
        <v>0</v>
      </c>
      <c r="F151" s="36">
        <v>0</v>
      </c>
      <c r="G151" s="23">
        <f t="shared" ref="G151:G154" si="43">D151*(E151+F151)</f>
        <v>0</v>
      </c>
      <c r="H151" s="24"/>
      <c r="I151" s="13"/>
      <c r="J151" s="13"/>
      <c r="L151" s="13"/>
      <c r="M151" s="13"/>
      <c r="N151" s="1"/>
    </row>
    <row r="152" spans="1:14" s="2" customFormat="1" ht="18" customHeight="1" x14ac:dyDescent="0.25">
      <c r="A152" s="14" t="s">
        <v>324</v>
      </c>
      <c r="B152" s="4" t="s">
        <v>275</v>
      </c>
      <c r="C152" s="10" t="s">
        <v>133</v>
      </c>
      <c r="D152" s="10">
        <v>45</v>
      </c>
      <c r="E152" s="23">
        <v>0</v>
      </c>
      <c r="F152" s="36">
        <v>0</v>
      </c>
      <c r="G152" s="23">
        <f t="shared" si="43"/>
        <v>0</v>
      </c>
      <c r="H152" s="24"/>
      <c r="I152" s="13"/>
      <c r="J152" s="13"/>
      <c r="L152" s="13"/>
      <c r="M152" s="13"/>
      <c r="N152" s="1"/>
    </row>
    <row r="153" spans="1:14" s="2" customFormat="1" ht="18" customHeight="1" x14ac:dyDescent="0.25">
      <c r="A153" s="14" t="s">
        <v>325</v>
      </c>
      <c r="B153" s="4" t="s">
        <v>193</v>
      </c>
      <c r="C153" s="10" t="s">
        <v>194</v>
      </c>
      <c r="D153" s="10">
        <f>20*5</f>
        <v>100</v>
      </c>
      <c r="E153" s="23">
        <v>0</v>
      </c>
      <c r="F153" s="36">
        <v>0</v>
      </c>
      <c r="G153" s="23">
        <f t="shared" si="43"/>
        <v>0</v>
      </c>
      <c r="H153" s="24"/>
      <c r="I153" s="13"/>
      <c r="J153" s="13"/>
      <c r="L153" s="13"/>
      <c r="M153" s="13"/>
      <c r="N153" s="1"/>
    </row>
    <row r="154" spans="1:14" s="2" customFormat="1" ht="18" customHeight="1" x14ac:dyDescent="0.25">
      <c r="A154" s="14" t="s">
        <v>341</v>
      </c>
      <c r="B154" s="4" t="s">
        <v>272</v>
      </c>
      <c r="C154" s="10" t="s">
        <v>194</v>
      </c>
      <c r="D154" s="10">
        <f>60*5</f>
        <v>300</v>
      </c>
      <c r="E154" s="23">
        <v>0</v>
      </c>
      <c r="F154" s="36">
        <v>0</v>
      </c>
      <c r="G154" s="23">
        <f t="shared" si="43"/>
        <v>0</v>
      </c>
      <c r="H154" s="24"/>
      <c r="I154" s="13"/>
      <c r="J154" s="13"/>
      <c r="L154" s="13"/>
      <c r="M154" s="13"/>
      <c r="N154" s="1"/>
    </row>
    <row r="155" spans="1:14" s="2" customFormat="1" ht="18" customHeight="1" x14ac:dyDescent="0.25">
      <c r="A155" s="14" t="s">
        <v>358</v>
      </c>
      <c r="B155" s="4" t="s">
        <v>315</v>
      </c>
      <c r="C155" s="10" t="s">
        <v>316</v>
      </c>
      <c r="D155" s="10">
        <v>100</v>
      </c>
      <c r="E155" s="23">
        <v>0</v>
      </c>
      <c r="F155" s="36">
        <v>0</v>
      </c>
      <c r="G155" s="23">
        <f t="shared" ref="G155" si="44">D155*(E155+F155)</f>
        <v>0</v>
      </c>
      <c r="H155" s="24"/>
      <c r="I155" s="13"/>
      <c r="J155" s="13"/>
      <c r="L155" s="13"/>
      <c r="M155" s="13"/>
      <c r="N155" s="1"/>
    </row>
    <row r="156" spans="1:14" s="2" customFormat="1" ht="18" customHeight="1" x14ac:dyDescent="0.25">
      <c r="A156" s="37" t="s">
        <v>86</v>
      </c>
      <c r="B156" s="38" t="s">
        <v>141</v>
      </c>
      <c r="C156" s="39"/>
      <c r="D156" s="39"/>
      <c r="E156" s="40"/>
      <c r="F156" s="41"/>
      <c r="G156" s="40">
        <f>SUM(G157:G164)</f>
        <v>0</v>
      </c>
      <c r="H156" s="24"/>
      <c r="I156" s="13"/>
      <c r="J156" s="13"/>
      <c r="L156" s="13"/>
      <c r="M156" s="13"/>
      <c r="N156" s="1"/>
    </row>
    <row r="157" spans="1:14" s="2" customFormat="1" ht="18" customHeight="1" x14ac:dyDescent="0.25">
      <c r="A157" s="14" t="s">
        <v>132</v>
      </c>
      <c r="B157" s="4" t="s">
        <v>72</v>
      </c>
      <c r="C157" s="10" t="s">
        <v>0</v>
      </c>
      <c r="D157" s="10">
        <v>1</v>
      </c>
      <c r="E157" s="23">
        <v>0</v>
      </c>
      <c r="F157" s="36">
        <v>0</v>
      </c>
      <c r="G157" s="23">
        <f t="shared" ref="G157" si="45">D157*(E157+F157)</f>
        <v>0</v>
      </c>
      <c r="H157" s="24"/>
      <c r="I157" s="13"/>
      <c r="J157" s="13"/>
      <c r="L157" s="13"/>
      <c r="M157" s="13"/>
      <c r="N157" s="1"/>
    </row>
    <row r="158" spans="1:14" s="2" customFormat="1" ht="18" customHeight="1" x14ac:dyDescent="0.25">
      <c r="A158" s="14" t="s">
        <v>134</v>
      </c>
      <c r="B158" s="4" t="s">
        <v>347</v>
      </c>
      <c r="C158" s="10" t="s">
        <v>0</v>
      </c>
      <c r="D158" s="10">
        <v>8</v>
      </c>
      <c r="E158" s="23">
        <v>0</v>
      </c>
      <c r="F158" s="36">
        <v>0</v>
      </c>
      <c r="G158" s="23">
        <f t="shared" ref="G158" si="46">D158*(E158+F158)</f>
        <v>0</v>
      </c>
      <c r="H158" s="24"/>
      <c r="I158" s="13"/>
      <c r="J158" s="13"/>
      <c r="L158" s="13"/>
      <c r="M158" s="13"/>
      <c r="N158" s="1"/>
    </row>
    <row r="159" spans="1:14" s="2" customFormat="1" ht="18" customHeight="1" x14ac:dyDescent="0.25">
      <c r="A159" s="14" t="s">
        <v>135</v>
      </c>
      <c r="B159" s="4" t="s">
        <v>95</v>
      </c>
      <c r="C159" s="10" t="s">
        <v>133</v>
      </c>
      <c r="D159" s="10">
        <v>300</v>
      </c>
      <c r="E159" s="23">
        <v>0</v>
      </c>
      <c r="F159" s="36">
        <v>0</v>
      </c>
      <c r="G159" s="23">
        <f t="shared" ref="G159:G164" si="47">D159*(E159+F159)</f>
        <v>0</v>
      </c>
      <c r="H159" s="24"/>
      <c r="I159" s="13"/>
      <c r="J159" s="13"/>
      <c r="L159" s="13"/>
      <c r="M159" s="13"/>
      <c r="N159" s="1"/>
    </row>
    <row r="160" spans="1:14" s="2" customFormat="1" ht="18" customHeight="1" x14ac:dyDescent="0.25">
      <c r="A160" s="14" t="s">
        <v>136</v>
      </c>
      <c r="B160" s="4" t="s">
        <v>211</v>
      </c>
      <c r="C160" s="10" t="s">
        <v>97</v>
      </c>
      <c r="D160" s="10">
        <v>1358</v>
      </c>
      <c r="E160" s="23">
        <v>0</v>
      </c>
      <c r="F160" s="36">
        <v>0</v>
      </c>
      <c r="G160" s="23">
        <f t="shared" si="47"/>
        <v>0</v>
      </c>
      <c r="H160" s="24"/>
      <c r="I160" s="13"/>
      <c r="J160" s="13"/>
      <c r="L160" s="13"/>
      <c r="M160" s="13"/>
      <c r="N160" s="1"/>
    </row>
    <row r="161" spans="1:14" s="2" customFormat="1" ht="30" customHeight="1" x14ac:dyDescent="0.25">
      <c r="A161" s="14" t="s">
        <v>137</v>
      </c>
      <c r="B161" s="66" t="s">
        <v>306</v>
      </c>
      <c r="C161" s="10" t="s">
        <v>0</v>
      </c>
      <c r="D161" s="10">
        <v>1</v>
      </c>
      <c r="E161" s="23">
        <v>0</v>
      </c>
      <c r="F161" s="36">
        <v>0</v>
      </c>
      <c r="G161" s="23">
        <f t="shared" si="47"/>
        <v>0</v>
      </c>
      <c r="H161" s="12"/>
      <c r="I161" s="13"/>
      <c r="J161" s="13"/>
      <c r="N161" s="1"/>
    </row>
    <row r="162" spans="1:14" s="2" customFormat="1" ht="18" customHeight="1" x14ac:dyDescent="0.25">
      <c r="A162" s="14" t="s">
        <v>138</v>
      </c>
      <c r="B162" s="4" t="s">
        <v>63</v>
      </c>
      <c r="C162" s="10" t="s">
        <v>0</v>
      </c>
      <c r="D162" s="10">
        <v>1</v>
      </c>
      <c r="E162" s="23">
        <v>0</v>
      </c>
      <c r="F162" s="36">
        <v>0</v>
      </c>
      <c r="G162" s="23">
        <f t="shared" si="47"/>
        <v>0</v>
      </c>
      <c r="H162" s="24"/>
      <c r="I162" s="13"/>
      <c r="J162" s="13"/>
      <c r="L162" s="13"/>
      <c r="M162" s="13"/>
      <c r="N162" s="1"/>
    </row>
    <row r="163" spans="1:14" s="2" customFormat="1" ht="30" customHeight="1" x14ac:dyDescent="0.25">
      <c r="A163" s="14" t="s">
        <v>204</v>
      </c>
      <c r="B163" s="66" t="s">
        <v>304</v>
      </c>
      <c r="C163" s="10" t="s">
        <v>0</v>
      </c>
      <c r="D163" s="10">
        <v>1</v>
      </c>
      <c r="E163" s="23">
        <v>0</v>
      </c>
      <c r="F163" s="36">
        <v>0</v>
      </c>
      <c r="G163" s="23">
        <f t="shared" si="47"/>
        <v>0</v>
      </c>
      <c r="H163" s="12"/>
      <c r="I163" s="13"/>
      <c r="J163" s="13"/>
      <c r="N163" s="1"/>
    </row>
    <row r="164" spans="1:14" s="2" customFormat="1" ht="18" customHeight="1" x14ac:dyDescent="0.25">
      <c r="A164" s="14" t="s">
        <v>205</v>
      </c>
      <c r="B164" s="4" t="s">
        <v>60</v>
      </c>
      <c r="C164" s="10" t="s">
        <v>0</v>
      </c>
      <c r="D164" s="10">
        <v>1</v>
      </c>
      <c r="E164" s="23">
        <v>0</v>
      </c>
      <c r="F164" s="36">
        <v>0</v>
      </c>
      <c r="G164" s="23">
        <f t="shared" si="47"/>
        <v>0</v>
      </c>
      <c r="H164" s="24"/>
      <c r="I164" s="13"/>
      <c r="J164" s="13"/>
      <c r="L164" s="13"/>
      <c r="M164" s="13"/>
      <c r="N164" s="1"/>
    </row>
    <row r="165" spans="1:14" s="2" customFormat="1" ht="18" customHeight="1" x14ac:dyDescent="0.25">
      <c r="A165" s="37" t="s">
        <v>93</v>
      </c>
      <c r="B165" s="38" t="s">
        <v>202</v>
      </c>
      <c r="C165" s="39"/>
      <c r="D165" s="39"/>
      <c r="E165" s="40"/>
      <c r="F165" s="41"/>
      <c r="G165" s="67">
        <v>125000</v>
      </c>
      <c r="H165" s="24"/>
      <c r="I165" s="13"/>
      <c r="J165" s="13"/>
      <c r="L165" s="13"/>
      <c r="M165" s="13"/>
      <c r="N165" s="1"/>
    </row>
    <row r="166" spans="1:14" s="2" customFormat="1" ht="18" customHeight="1" thickBot="1" x14ac:dyDescent="0.3">
      <c r="A166" s="53"/>
      <c r="B166" s="34"/>
      <c r="C166" s="1"/>
      <c r="D166" s="1"/>
      <c r="E166" s="54"/>
      <c r="F166" s="55"/>
      <c r="G166" s="56"/>
      <c r="H166" s="24"/>
      <c r="I166" s="13"/>
      <c r="J166" s="13"/>
      <c r="L166" s="13"/>
      <c r="M166" s="13"/>
      <c r="N166" s="1"/>
    </row>
    <row r="167" spans="1:14" s="2" customFormat="1" ht="18" customHeight="1" thickBot="1" x14ac:dyDescent="0.3">
      <c r="A167" s="25"/>
      <c r="B167" s="18" t="s">
        <v>203</v>
      </c>
      <c r="C167" s="15"/>
      <c r="D167" s="26"/>
      <c r="E167" s="27"/>
      <c r="F167" s="28"/>
      <c r="G167" s="35">
        <f>G4+G8+G28+G63+G101+G139+G156+G165</f>
        <v>125000</v>
      </c>
      <c r="H167" s="29"/>
      <c r="I167" s="13"/>
      <c r="J167" s="13"/>
      <c r="L167" s="13"/>
      <c r="M167" s="13"/>
      <c r="N167" s="1"/>
    </row>
    <row r="168" spans="1:14" s="2" customFormat="1" ht="18" customHeight="1" x14ac:dyDescent="0.25">
      <c r="A168" s="1"/>
      <c r="B168" s="68"/>
      <c r="C168" s="1"/>
      <c r="E168" s="30"/>
      <c r="F168" s="29"/>
      <c r="G168" s="69"/>
      <c r="H168" s="29"/>
      <c r="I168" s="13"/>
      <c r="J168" s="13"/>
      <c r="L168" s="13"/>
      <c r="M168" s="13"/>
      <c r="N168" s="1"/>
    </row>
    <row r="169" spans="1:14" s="2" customFormat="1" ht="18" customHeight="1" x14ac:dyDescent="0.25">
      <c r="A169" s="1"/>
      <c r="B169" s="34" t="s">
        <v>62</v>
      </c>
      <c r="C169" s="1"/>
      <c r="E169" s="30"/>
      <c r="F169" s="12"/>
      <c r="G169" s="12"/>
      <c r="H169" s="29"/>
      <c r="I169" s="13"/>
      <c r="J169" s="13"/>
      <c r="L169" s="13"/>
      <c r="M169" s="13"/>
      <c r="N169" s="1"/>
    </row>
    <row r="170" spans="1:14" s="2" customFormat="1" ht="15" customHeight="1" x14ac:dyDescent="0.25">
      <c r="A170" s="1"/>
      <c r="B170" s="34" t="s">
        <v>81</v>
      </c>
      <c r="C170" s="1"/>
      <c r="E170" s="30"/>
      <c r="F170" s="12"/>
      <c r="G170" s="12"/>
      <c r="H170" s="29"/>
      <c r="I170" s="13"/>
      <c r="J170" s="13"/>
      <c r="L170" s="13"/>
      <c r="M170" s="13"/>
      <c r="N170" s="1"/>
    </row>
    <row r="171" spans="1:14" s="2" customFormat="1" ht="15" customHeight="1" x14ac:dyDescent="0.25">
      <c r="A171" s="1"/>
      <c r="B171" s="34" t="s">
        <v>305</v>
      </c>
      <c r="C171" s="1"/>
      <c r="E171" s="30"/>
      <c r="F171" s="12"/>
      <c r="G171" s="12"/>
      <c r="H171" s="29"/>
      <c r="I171" s="13"/>
      <c r="J171" s="13"/>
      <c r="L171" s="13"/>
      <c r="M171" s="13"/>
      <c r="N171" s="1"/>
    </row>
    <row r="172" spans="1:14" s="2" customFormat="1" ht="15" customHeight="1" x14ac:dyDescent="0.25">
      <c r="A172" s="1"/>
      <c r="B172" s="34" t="s">
        <v>82</v>
      </c>
      <c r="C172" s="1"/>
      <c r="E172" s="30"/>
      <c r="F172" s="12"/>
      <c r="G172" s="12"/>
      <c r="H172" s="29"/>
      <c r="I172" s="13"/>
      <c r="J172" s="13"/>
      <c r="L172" s="13"/>
      <c r="M172" s="13"/>
      <c r="N172" s="1"/>
    </row>
    <row r="173" spans="1:14" s="2" customFormat="1" ht="15" customHeight="1" x14ac:dyDescent="0.25">
      <c r="A173" s="1"/>
      <c r="B173" s="34" t="s">
        <v>139</v>
      </c>
      <c r="C173" s="1"/>
      <c r="E173" s="30"/>
      <c r="F173" s="12"/>
      <c r="G173" s="12"/>
      <c r="H173" s="29"/>
      <c r="I173" s="13"/>
      <c r="J173" s="13"/>
      <c r="L173" s="13"/>
      <c r="M173" s="13"/>
      <c r="N173" s="1"/>
    </row>
    <row r="174" spans="1:14" s="2" customFormat="1" ht="15" customHeight="1" x14ac:dyDescent="0.25">
      <c r="A174" s="1"/>
      <c r="B174" s="34" t="s">
        <v>67</v>
      </c>
      <c r="C174" s="1"/>
      <c r="E174" s="30"/>
      <c r="F174" s="12"/>
      <c r="G174" s="12"/>
      <c r="H174" s="29"/>
      <c r="I174" s="13"/>
      <c r="J174" s="13"/>
      <c r="L174" s="13"/>
      <c r="M174" s="13"/>
      <c r="N174" s="1"/>
    </row>
    <row r="175" spans="1:14" s="2" customFormat="1" ht="15" customHeight="1" x14ac:dyDescent="0.25">
      <c r="A175" s="1"/>
      <c r="B175" s="34" t="s">
        <v>68</v>
      </c>
      <c r="C175" s="1"/>
      <c r="E175" s="30"/>
      <c r="F175" s="12"/>
      <c r="G175" s="12"/>
      <c r="H175" s="29"/>
      <c r="I175" s="13"/>
      <c r="J175" s="13"/>
      <c r="L175" s="13"/>
      <c r="M175" s="13"/>
      <c r="N175" s="1"/>
    </row>
    <row r="176" spans="1:14" s="2" customFormat="1" ht="15" customHeight="1" x14ac:dyDescent="0.25">
      <c r="A176" s="1"/>
      <c r="B176" s="34" t="s">
        <v>66</v>
      </c>
      <c r="C176" s="1"/>
      <c r="E176" s="30"/>
      <c r="F176" s="12"/>
      <c r="G176" s="12"/>
      <c r="H176" s="29"/>
      <c r="I176" s="13"/>
      <c r="J176" s="13"/>
      <c r="L176" s="13"/>
      <c r="M176" s="13"/>
      <c r="N176" s="1"/>
    </row>
    <row r="177" spans="1:14" s="2" customFormat="1" ht="15" customHeight="1" x14ac:dyDescent="0.25">
      <c r="A177" s="1"/>
      <c r="B177" s="34" t="s">
        <v>360</v>
      </c>
      <c r="C177" s="1"/>
      <c r="E177" s="30"/>
      <c r="F177" s="12"/>
      <c r="G177" s="12"/>
      <c r="H177" s="29"/>
      <c r="I177" s="13"/>
      <c r="J177" s="13"/>
      <c r="L177" s="13"/>
      <c r="M177" s="13"/>
      <c r="N177" s="1"/>
    </row>
    <row r="178" spans="1:14" s="2" customFormat="1" ht="15" customHeight="1" x14ac:dyDescent="0.25">
      <c r="A178" s="1"/>
      <c r="B178" s="34" t="s">
        <v>361</v>
      </c>
      <c r="C178" s="1"/>
      <c r="E178" s="30"/>
      <c r="F178" s="12"/>
      <c r="G178" s="12"/>
      <c r="H178" s="29"/>
      <c r="I178" s="13"/>
      <c r="J178" s="13"/>
      <c r="L178" s="13"/>
      <c r="M178" s="13"/>
      <c r="N178" s="1"/>
    </row>
    <row r="179" spans="1:14" s="2" customFormat="1" ht="15" customHeight="1" x14ac:dyDescent="0.25">
      <c r="A179" s="1"/>
      <c r="B179" s="34"/>
      <c r="C179" s="1"/>
      <c r="E179" s="30"/>
      <c r="F179" s="12"/>
      <c r="G179" s="12"/>
      <c r="H179" s="29"/>
      <c r="I179" s="13"/>
      <c r="J179" s="13"/>
      <c r="L179" s="13"/>
      <c r="M179" s="13"/>
      <c r="N179" s="1"/>
    </row>
    <row r="180" spans="1:14" s="2" customFormat="1" ht="15" customHeight="1" x14ac:dyDescent="0.25">
      <c r="A180" s="1"/>
      <c r="B180" s="34" t="s">
        <v>351</v>
      </c>
      <c r="C180" s="1"/>
      <c r="E180" s="30"/>
      <c r="F180" s="12"/>
      <c r="G180" s="12"/>
      <c r="H180" s="29"/>
      <c r="I180" s="13"/>
      <c r="J180" s="13"/>
      <c r="L180" s="13"/>
      <c r="M180" s="13"/>
      <c r="N180" s="1"/>
    </row>
    <row r="181" spans="1:14" s="2" customFormat="1" ht="15" customHeight="1" x14ac:dyDescent="0.25">
      <c r="A181" s="1"/>
      <c r="B181" s="34" t="s">
        <v>353</v>
      </c>
      <c r="C181" s="1"/>
      <c r="E181" s="30"/>
      <c r="F181" s="12"/>
      <c r="G181" s="12"/>
      <c r="H181" s="29"/>
      <c r="I181" s="13"/>
      <c r="J181" s="13"/>
      <c r="L181" s="13"/>
      <c r="M181" s="13"/>
      <c r="N181" s="1"/>
    </row>
    <row r="182" spans="1:14" s="2" customFormat="1" ht="15" customHeight="1" x14ac:dyDescent="0.25">
      <c r="A182" s="1"/>
      <c r="B182" s="34" t="s">
        <v>354</v>
      </c>
      <c r="C182" s="1"/>
      <c r="E182" s="30"/>
      <c r="F182" s="12"/>
      <c r="G182" s="12"/>
      <c r="H182" s="29"/>
      <c r="I182" s="13"/>
      <c r="J182" s="13"/>
      <c r="L182" s="13"/>
      <c r="M182" s="13"/>
      <c r="N182" s="1"/>
    </row>
    <row r="183" spans="1:14" s="2" customFormat="1" ht="15" customHeight="1" x14ac:dyDescent="0.25">
      <c r="A183" s="1"/>
      <c r="B183" s="34" t="s">
        <v>348</v>
      </c>
      <c r="C183" s="1"/>
      <c r="E183" s="30"/>
      <c r="F183" s="12"/>
      <c r="G183" s="12"/>
      <c r="H183" s="29"/>
      <c r="I183" s="13"/>
      <c r="J183" s="13"/>
      <c r="L183" s="13"/>
      <c r="M183" s="13"/>
      <c r="N183" s="1"/>
    </row>
    <row r="184" spans="1:14" s="2" customFormat="1" ht="15" customHeight="1" x14ac:dyDescent="0.25">
      <c r="A184" s="1"/>
      <c r="B184" s="34" t="s">
        <v>352</v>
      </c>
      <c r="C184" s="1"/>
      <c r="E184" s="30"/>
      <c r="F184" s="12"/>
      <c r="G184" s="12"/>
      <c r="H184" s="29"/>
      <c r="I184" s="13"/>
      <c r="J184" s="13"/>
      <c r="L184" s="13"/>
      <c r="M184" s="13"/>
      <c r="N184" s="1"/>
    </row>
    <row r="185" spans="1:14" s="2" customFormat="1" ht="15" customHeight="1" x14ac:dyDescent="0.25">
      <c r="A185" s="1"/>
      <c r="B185" s="34" t="s">
        <v>349</v>
      </c>
      <c r="C185" s="1"/>
      <c r="E185" s="30"/>
      <c r="F185" s="12"/>
      <c r="G185" s="12"/>
      <c r="H185" s="29"/>
      <c r="I185" s="13"/>
      <c r="J185" s="13"/>
      <c r="L185" s="13"/>
      <c r="M185" s="13"/>
      <c r="N185" s="1"/>
    </row>
    <row r="186" spans="1:14" ht="15" customHeight="1" x14ac:dyDescent="0.15">
      <c r="B186" s="34" t="s">
        <v>350</v>
      </c>
    </row>
    <row r="187" spans="1:14" ht="15" customHeight="1" x14ac:dyDescent="0.15"/>
  </sheetData>
  <mergeCells count="10">
    <mergeCell ref="I1:J1"/>
    <mergeCell ref="L1:M1"/>
    <mergeCell ref="A2:A3"/>
    <mergeCell ref="B2:B3"/>
    <mergeCell ref="C2:C3"/>
    <mergeCell ref="D2:D3"/>
    <mergeCell ref="E2:F2"/>
    <mergeCell ref="G2:G3"/>
    <mergeCell ref="A1:E1"/>
    <mergeCell ref="F1:G1"/>
  </mergeCells>
  <phoneticPr fontId="9" type="noConversion"/>
  <printOptions horizontalCentered="1"/>
  <pageMargins left="0.19685039370078741" right="0.19685039370078741" top="0.74803149606299213" bottom="0.74803149606299213" header="0.31496062992125984" footer="0.31496062992125984"/>
  <pageSetup paperSize="8" scale="93" fitToHeight="0" orientation="portrait" r:id="rId1"/>
  <headerFooter>
    <oddFooter>Stránka &amp;P z &amp;N</oddFooter>
  </headerFooter>
  <rowBreaks count="1" manualBreakCount="1">
    <brk id="62" max="16383" man="1"/>
  </rowBreaks>
  <ignoredErrors>
    <ignoredError sqref="A63 A28 A156 A139" numberStoredAsText="1"/>
    <ignoredError sqref="A31:A35 A78:A84 A24:A27 A50:A62 A86:A91 A103:A130 A93:A101 A131:A138 A152:A155" twoDigitTextYear="1"/>
    <ignoredError sqref="D22 G19 G36 G55 G85 G49 G156 G118 G92 G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3392-EE30-4943-9DE6-AAEF00F33AD3}">
  <sheetPr>
    <pageSetUpPr fitToPage="1"/>
  </sheetPr>
  <dimension ref="A1:I21"/>
  <sheetViews>
    <sheetView zoomScale="120" zoomScaleNormal="120" workbookViewId="0">
      <selection activeCell="H10" sqref="H10"/>
    </sheetView>
  </sheetViews>
  <sheetFormatPr defaultColWidth="9.140625" defaultRowHeight="11.25" x14ac:dyDescent="0.15"/>
  <cols>
    <col min="1" max="1" width="5.7109375" style="5" customWidth="1"/>
    <col min="2" max="2" width="50.7109375" style="6" customWidth="1"/>
    <col min="3" max="3" width="7.7109375" style="5" customWidth="1"/>
    <col min="4" max="4" width="7.7109375" style="6" customWidth="1"/>
    <col min="5" max="6" width="12.7109375" style="1" customWidth="1"/>
    <col min="7" max="16384" width="9.140625" style="6"/>
  </cols>
  <sheetData>
    <row r="1" spans="1:9" s="2" customFormat="1" ht="39.950000000000003" customHeight="1" x14ac:dyDescent="0.25">
      <c r="A1" s="59" t="s">
        <v>235</v>
      </c>
      <c r="B1" s="3"/>
      <c r="C1" s="1"/>
      <c r="E1" s="1"/>
      <c r="F1" s="57">
        <v>45952</v>
      </c>
    </row>
    <row r="2" spans="1:9" s="2" customFormat="1" ht="30" customHeight="1" thickBot="1" x14ac:dyDescent="0.3">
      <c r="A2" s="16" t="s">
        <v>142</v>
      </c>
      <c r="B2" s="17" t="s">
        <v>143</v>
      </c>
      <c r="C2" s="58" t="s">
        <v>57</v>
      </c>
      <c r="D2" s="58" t="s">
        <v>58</v>
      </c>
      <c r="E2" s="58" t="s">
        <v>145</v>
      </c>
      <c r="F2" s="58" t="s">
        <v>146</v>
      </c>
    </row>
    <row r="3" spans="1:9" s="2" customFormat="1" ht="30" customHeight="1" thickTop="1" x14ac:dyDescent="0.25">
      <c r="A3" s="70" t="s">
        <v>147</v>
      </c>
      <c r="B3" s="61" t="s">
        <v>242</v>
      </c>
      <c r="C3" s="62" t="s">
        <v>97</v>
      </c>
      <c r="D3" s="63">
        <f>(12+8)*2</f>
        <v>40</v>
      </c>
      <c r="E3" s="64">
        <v>0</v>
      </c>
      <c r="F3" s="64">
        <f t="shared" ref="F3:F5" si="0">D3*E3</f>
        <v>0</v>
      </c>
    </row>
    <row r="4" spans="1:9" s="2" customFormat="1" ht="30" customHeight="1" x14ac:dyDescent="0.25">
      <c r="A4" s="70" t="s">
        <v>47</v>
      </c>
      <c r="B4" s="61" t="s">
        <v>241</v>
      </c>
      <c r="C4" s="62" t="s">
        <v>240</v>
      </c>
      <c r="D4" s="63">
        <f>7*6*0.5</f>
        <v>21</v>
      </c>
      <c r="E4" s="64">
        <v>0</v>
      </c>
      <c r="F4" s="64">
        <f t="shared" si="0"/>
        <v>0</v>
      </c>
    </row>
    <row r="5" spans="1:9" s="2" customFormat="1" ht="30" customHeight="1" x14ac:dyDescent="0.25">
      <c r="A5" s="70" t="s">
        <v>24</v>
      </c>
      <c r="B5" s="61" t="s">
        <v>160</v>
      </c>
      <c r="C5" s="65" t="s">
        <v>0</v>
      </c>
      <c r="D5" s="63">
        <v>1</v>
      </c>
      <c r="E5" s="64">
        <v>0</v>
      </c>
      <c r="F5" s="64">
        <f t="shared" si="0"/>
        <v>0</v>
      </c>
    </row>
    <row r="6" spans="1:9" s="2" customFormat="1" ht="30" customHeight="1" x14ac:dyDescent="0.25">
      <c r="A6" s="60" t="s">
        <v>38</v>
      </c>
      <c r="B6" s="61" t="s">
        <v>144</v>
      </c>
      <c r="C6" s="62" t="s">
        <v>156</v>
      </c>
      <c r="D6" s="63">
        <v>110</v>
      </c>
      <c r="E6" s="63">
        <v>0</v>
      </c>
      <c r="F6" s="64">
        <f>D6*E6</f>
        <v>0</v>
      </c>
      <c r="I6" s="12"/>
    </row>
    <row r="7" spans="1:9" s="2" customFormat="1" ht="30" customHeight="1" x14ac:dyDescent="0.25">
      <c r="A7" s="60" t="s">
        <v>85</v>
      </c>
      <c r="B7" s="61" t="s">
        <v>362</v>
      </c>
      <c r="C7" s="62" t="s">
        <v>156</v>
      </c>
      <c r="D7" s="63">
        <v>60</v>
      </c>
      <c r="E7" s="64">
        <v>0</v>
      </c>
      <c r="F7" s="64">
        <f t="shared" ref="F7:F8" si="1">D7*E7</f>
        <v>0</v>
      </c>
      <c r="I7" s="12"/>
    </row>
    <row r="8" spans="1:9" s="2" customFormat="1" ht="30" customHeight="1" x14ac:dyDescent="0.25">
      <c r="A8" s="60" t="s">
        <v>86</v>
      </c>
      <c r="B8" s="61" t="s">
        <v>152</v>
      </c>
      <c r="C8" s="62" t="s">
        <v>0</v>
      </c>
      <c r="D8" s="63">
        <v>2</v>
      </c>
      <c r="E8" s="64">
        <v>0</v>
      </c>
      <c r="F8" s="64">
        <f t="shared" si="1"/>
        <v>0</v>
      </c>
      <c r="I8" s="12"/>
    </row>
    <row r="9" spans="1:9" s="2" customFormat="1" ht="30" customHeight="1" x14ac:dyDescent="0.25">
      <c r="A9" s="60" t="s">
        <v>93</v>
      </c>
      <c r="B9" s="61" t="s">
        <v>255</v>
      </c>
      <c r="C9" s="62" t="s">
        <v>156</v>
      </c>
      <c r="D9" s="63">
        <v>22</v>
      </c>
      <c r="E9" s="64">
        <v>0</v>
      </c>
      <c r="F9" s="64">
        <f t="shared" ref="F9:F19" si="2">D9*E9</f>
        <v>0</v>
      </c>
      <c r="I9" s="12"/>
    </row>
    <row r="10" spans="1:9" s="2" customFormat="1" ht="30" customHeight="1" x14ac:dyDescent="0.25">
      <c r="A10" s="60" t="s">
        <v>94</v>
      </c>
      <c r="B10" s="61" t="s">
        <v>256</v>
      </c>
      <c r="C10" s="62" t="s">
        <v>156</v>
      </c>
      <c r="D10" s="63">
        <v>22</v>
      </c>
      <c r="E10" s="64">
        <v>0</v>
      </c>
      <c r="F10" s="64">
        <f t="shared" si="2"/>
        <v>0</v>
      </c>
      <c r="I10" s="12"/>
    </row>
    <row r="11" spans="1:9" s="2" customFormat="1" ht="30" customHeight="1" x14ac:dyDescent="0.25">
      <c r="A11" s="60" t="s">
        <v>150</v>
      </c>
      <c r="B11" s="61" t="s">
        <v>254</v>
      </c>
      <c r="C11" s="62" t="s">
        <v>156</v>
      </c>
      <c r="D11" s="63">
        <f>22*2</f>
        <v>44</v>
      </c>
      <c r="E11" s="64">
        <v>0</v>
      </c>
      <c r="F11" s="64">
        <f t="shared" si="2"/>
        <v>0</v>
      </c>
      <c r="H11" s="12"/>
      <c r="I11" s="12"/>
    </row>
    <row r="12" spans="1:9" s="2" customFormat="1" ht="30" customHeight="1" x14ac:dyDescent="0.25">
      <c r="A12" s="60" t="s">
        <v>151</v>
      </c>
      <c r="B12" s="61" t="s">
        <v>257</v>
      </c>
      <c r="C12" s="62" t="s">
        <v>0</v>
      </c>
      <c r="D12" s="63">
        <v>1</v>
      </c>
      <c r="E12" s="64">
        <v>0</v>
      </c>
      <c r="F12" s="64">
        <f t="shared" si="2"/>
        <v>0</v>
      </c>
      <c r="H12" s="12"/>
      <c r="I12" s="12"/>
    </row>
    <row r="13" spans="1:9" s="2" customFormat="1" ht="30" customHeight="1" x14ac:dyDescent="0.25">
      <c r="A13" s="60" t="s">
        <v>153</v>
      </c>
      <c r="B13" s="61" t="s">
        <v>249</v>
      </c>
      <c r="C13" s="62" t="s">
        <v>0</v>
      </c>
      <c r="D13" s="63">
        <v>2</v>
      </c>
      <c r="E13" s="64">
        <v>0</v>
      </c>
      <c r="F13" s="64">
        <f t="shared" si="2"/>
        <v>0</v>
      </c>
      <c r="H13" s="12"/>
      <c r="I13" s="12"/>
    </row>
    <row r="14" spans="1:9" s="2" customFormat="1" ht="30" customHeight="1" x14ac:dyDescent="0.25">
      <c r="A14" s="60" t="s">
        <v>154</v>
      </c>
      <c r="B14" s="61" t="s">
        <v>258</v>
      </c>
      <c r="C14" s="62" t="s">
        <v>0</v>
      </c>
      <c r="D14" s="63">
        <v>1</v>
      </c>
      <c r="E14" s="64">
        <v>0</v>
      </c>
      <c r="F14" s="64">
        <f t="shared" si="2"/>
        <v>0</v>
      </c>
      <c r="H14" s="12"/>
      <c r="I14" s="12"/>
    </row>
    <row r="15" spans="1:9" s="2" customFormat="1" ht="30" customHeight="1" x14ac:dyDescent="0.25">
      <c r="A15" s="60" t="s">
        <v>155</v>
      </c>
      <c r="B15" s="61" t="s">
        <v>259</v>
      </c>
      <c r="C15" s="62" t="s">
        <v>0</v>
      </c>
      <c r="D15" s="63">
        <v>1</v>
      </c>
      <c r="E15" s="64">
        <v>0</v>
      </c>
      <c r="F15" s="64">
        <f t="shared" si="2"/>
        <v>0</v>
      </c>
      <c r="H15" s="12"/>
      <c r="I15" s="12"/>
    </row>
    <row r="16" spans="1:9" s="2" customFormat="1" ht="30" customHeight="1" x14ac:dyDescent="0.25">
      <c r="A16" s="60" t="s">
        <v>243</v>
      </c>
      <c r="B16" s="61" t="s">
        <v>250</v>
      </c>
      <c r="C16" s="62" t="s">
        <v>156</v>
      </c>
      <c r="D16" s="63">
        <v>56</v>
      </c>
      <c r="E16" s="64">
        <v>0</v>
      </c>
      <c r="F16" s="64">
        <f t="shared" si="2"/>
        <v>0</v>
      </c>
      <c r="I16" s="12"/>
    </row>
    <row r="17" spans="1:9" s="2" customFormat="1" ht="30" customHeight="1" x14ac:dyDescent="0.25">
      <c r="A17" s="60" t="s">
        <v>244</v>
      </c>
      <c r="B17" s="61" t="s">
        <v>260</v>
      </c>
      <c r="C17" s="62" t="s">
        <v>156</v>
      </c>
      <c r="D17" s="63">
        <v>80</v>
      </c>
      <c r="E17" s="64">
        <v>0</v>
      </c>
      <c r="F17" s="64">
        <f t="shared" si="2"/>
        <v>0</v>
      </c>
      <c r="I17" s="12"/>
    </row>
    <row r="18" spans="1:9" s="2" customFormat="1" ht="30" customHeight="1" x14ac:dyDescent="0.25">
      <c r="A18" s="60" t="s">
        <v>251</v>
      </c>
      <c r="B18" s="61" t="s">
        <v>261</v>
      </c>
      <c r="C18" s="62" t="s">
        <v>156</v>
      </c>
      <c r="D18" s="63">
        <v>1</v>
      </c>
      <c r="E18" s="64">
        <v>0</v>
      </c>
      <c r="F18" s="64">
        <f t="shared" si="2"/>
        <v>0</v>
      </c>
      <c r="I18" s="12"/>
    </row>
    <row r="19" spans="1:9" s="2" customFormat="1" ht="30" customHeight="1" x14ac:dyDescent="0.25">
      <c r="A19" s="60" t="s">
        <v>252</v>
      </c>
      <c r="B19" s="61" t="s">
        <v>149</v>
      </c>
      <c r="C19" s="62" t="s">
        <v>0</v>
      </c>
      <c r="D19" s="63">
        <v>1</v>
      </c>
      <c r="E19" s="64">
        <v>0</v>
      </c>
      <c r="F19" s="64">
        <f t="shared" si="2"/>
        <v>0</v>
      </c>
      <c r="I19" s="12"/>
    </row>
    <row r="20" spans="1:9" s="2" customFormat="1" ht="30" customHeight="1" thickBot="1" x14ac:dyDescent="0.3">
      <c r="A20" s="60" t="s">
        <v>356</v>
      </c>
      <c r="B20" s="61" t="s">
        <v>357</v>
      </c>
      <c r="C20" s="72"/>
      <c r="D20" s="73"/>
      <c r="E20" s="74"/>
      <c r="F20" s="64">
        <v>50000</v>
      </c>
      <c r="I20" s="12"/>
    </row>
    <row r="21" spans="1:9" ht="30" customHeight="1" thickBot="1" x14ac:dyDescent="0.2">
      <c r="A21" s="7"/>
      <c r="B21" s="18" t="s">
        <v>234</v>
      </c>
      <c r="C21" s="8"/>
      <c r="D21" s="9"/>
      <c r="E21" s="15"/>
      <c r="F21" s="76">
        <f>SUM(F3:F20)</f>
        <v>50000</v>
      </c>
    </row>
  </sheetData>
  <printOptions horizontalCentered="1"/>
  <pageMargins left="0.78740157480314965" right="0.59055118110236227" top="0.78740157480314965" bottom="0.59055118110236227" header="0" footer="0"/>
  <pageSetup paperSize="9" scale="90" fitToHeight="0" orientation="portrait" r:id="rId1"/>
  <ignoredErrors>
    <ignoredError sqref="A3:A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0832-27DD-47E8-B1CA-58AC73BEDE8B}">
  <sheetPr>
    <pageSetUpPr fitToPage="1"/>
  </sheetPr>
  <dimension ref="A1:I21"/>
  <sheetViews>
    <sheetView tabSelected="1" zoomScale="120" zoomScaleNormal="120" workbookViewId="0">
      <selection activeCell="J18" sqref="J18"/>
    </sheetView>
  </sheetViews>
  <sheetFormatPr defaultColWidth="9.140625" defaultRowHeight="11.25" x14ac:dyDescent="0.15"/>
  <cols>
    <col min="1" max="1" width="5.7109375" style="5" customWidth="1"/>
    <col min="2" max="2" width="50.7109375" style="6" customWidth="1"/>
    <col min="3" max="3" width="7.7109375" style="5" customWidth="1"/>
    <col min="4" max="4" width="7.7109375" style="6" customWidth="1"/>
    <col min="5" max="6" width="12.7109375" style="1" customWidth="1"/>
    <col min="7" max="16384" width="9.140625" style="6"/>
  </cols>
  <sheetData>
    <row r="1" spans="1:9" s="2" customFormat="1" ht="39.950000000000003" customHeight="1" x14ac:dyDescent="0.25">
      <c r="A1" s="59" t="s">
        <v>232</v>
      </c>
      <c r="B1" s="3"/>
      <c r="C1" s="1"/>
      <c r="E1" s="1"/>
      <c r="F1" s="57">
        <v>45952</v>
      </c>
    </row>
    <row r="2" spans="1:9" s="2" customFormat="1" ht="30" customHeight="1" thickBot="1" x14ac:dyDescent="0.3">
      <c r="A2" s="16" t="s">
        <v>142</v>
      </c>
      <c r="B2" s="17" t="s">
        <v>143</v>
      </c>
      <c r="C2" s="58" t="s">
        <v>57</v>
      </c>
      <c r="D2" s="58" t="s">
        <v>58</v>
      </c>
      <c r="E2" s="58" t="s">
        <v>145</v>
      </c>
      <c r="F2" s="58" t="s">
        <v>146</v>
      </c>
    </row>
    <row r="3" spans="1:9" s="2" customFormat="1" ht="30" customHeight="1" thickTop="1" x14ac:dyDescent="0.25">
      <c r="A3" s="70" t="s">
        <v>147</v>
      </c>
      <c r="B3" s="61" t="s">
        <v>242</v>
      </c>
      <c r="C3" s="62" t="s">
        <v>97</v>
      </c>
      <c r="D3" s="63">
        <f>(8+10)*2</f>
        <v>36</v>
      </c>
      <c r="E3" s="64">
        <v>0</v>
      </c>
      <c r="F3" s="64">
        <f>D3*E3</f>
        <v>0</v>
      </c>
    </row>
    <row r="4" spans="1:9" s="2" customFormat="1" ht="30" customHeight="1" x14ac:dyDescent="0.25">
      <c r="A4" s="70" t="s">
        <v>47</v>
      </c>
      <c r="B4" s="61" t="s">
        <v>241</v>
      </c>
      <c r="C4" s="62" t="s">
        <v>240</v>
      </c>
      <c r="D4" s="63">
        <f>7*6*0.5</f>
        <v>21</v>
      </c>
      <c r="E4" s="64">
        <v>0</v>
      </c>
      <c r="F4" s="64">
        <f>D4*E4</f>
        <v>0</v>
      </c>
    </row>
    <row r="5" spans="1:9" s="2" customFormat="1" ht="30" customHeight="1" x14ac:dyDescent="0.25">
      <c r="A5" s="70" t="s">
        <v>24</v>
      </c>
      <c r="B5" s="61" t="s">
        <v>160</v>
      </c>
      <c r="C5" s="65" t="s">
        <v>0</v>
      </c>
      <c r="D5" s="63">
        <v>1</v>
      </c>
      <c r="E5" s="64">
        <v>0</v>
      </c>
      <c r="F5" s="64">
        <f>D5*E5</f>
        <v>0</v>
      </c>
    </row>
    <row r="6" spans="1:9" s="2" customFormat="1" ht="30" customHeight="1" x14ac:dyDescent="0.25">
      <c r="A6" s="70" t="s">
        <v>38</v>
      </c>
      <c r="B6" s="61" t="s">
        <v>245</v>
      </c>
      <c r="C6" s="65" t="s">
        <v>0</v>
      </c>
      <c r="D6" s="63">
        <v>1</v>
      </c>
      <c r="E6" s="64">
        <v>0</v>
      </c>
      <c r="F6" s="64">
        <f>D6*E6</f>
        <v>0</v>
      </c>
    </row>
    <row r="7" spans="1:9" s="2" customFormat="1" ht="30" customHeight="1" x14ac:dyDescent="0.25">
      <c r="A7" s="60" t="s">
        <v>85</v>
      </c>
      <c r="B7" s="61" t="s">
        <v>144</v>
      </c>
      <c r="C7" s="62" t="s">
        <v>156</v>
      </c>
      <c r="D7" s="63">
        <v>120</v>
      </c>
      <c r="E7" s="63">
        <v>0</v>
      </c>
      <c r="F7" s="64">
        <f>D7*E7</f>
        <v>0</v>
      </c>
      <c r="I7" s="12"/>
    </row>
    <row r="8" spans="1:9" s="2" customFormat="1" ht="30" customHeight="1" x14ac:dyDescent="0.25">
      <c r="A8" s="60" t="s">
        <v>86</v>
      </c>
      <c r="B8" s="61" t="s">
        <v>157</v>
      </c>
      <c r="C8" s="62" t="s">
        <v>156</v>
      </c>
      <c r="D8" s="63">
        <v>20</v>
      </c>
      <c r="E8" s="63">
        <v>0</v>
      </c>
      <c r="F8" s="64">
        <f t="shared" ref="F8:F11" si="0">D8*E8</f>
        <v>0</v>
      </c>
      <c r="I8" s="12"/>
    </row>
    <row r="9" spans="1:9" s="2" customFormat="1" ht="30" customHeight="1" x14ac:dyDescent="0.25">
      <c r="A9" s="60" t="s">
        <v>93</v>
      </c>
      <c r="B9" s="61" t="s">
        <v>158</v>
      </c>
      <c r="C9" s="62" t="s">
        <v>156</v>
      </c>
      <c r="D9" s="63">
        <v>50</v>
      </c>
      <c r="E9" s="64">
        <v>0</v>
      </c>
      <c r="F9" s="64">
        <f t="shared" si="0"/>
        <v>0</v>
      </c>
      <c r="I9" s="12"/>
    </row>
    <row r="10" spans="1:9" s="2" customFormat="1" ht="30" customHeight="1" x14ac:dyDescent="0.25">
      <c r="A10" s="60" t="s">
        <v>94</v>
      </c>
      <c r="B10" s="61" t="s">
        <v>148</v>
      </c>
      <c r="C10" s="62" t="s">
        <v>156</v>
      </c>
      <c r="D10" s="63">
        <v>20</v>
      </c>
      <c r="E10" s="64">
        <v>0</v>
      </c>
      <c r="F10" s="64">
        <f t="shared" si="0"/>
        <v>0</v>
      </c>
      <c r="I10" s="12"/>
    </row>
    <row r="11" spans="1:9" s="2" customFormat="1" ht="30" customHeight="1" x14ac:dyDescent="0.25">
      <c r="A11" s="60" t="s">
        <v>150</v>
      </c>
      <c r="B11" s="61" t="s">
        <v>159</v>
      </c>
      <c r="C11" s="62" t="s">
        <v>156</v>
      </c>
      <c r="D11" s="63">
        <v>120</v>
      </c>
      <c r="E11" s="64">
        <v>0</v>
      </c>
      <c r="F11" s="64">
        <f t="shared" si="0"/>
        <v>0</v>
      </c>
      <c r="H11" s="12"/>
      <c r="I11" s="12"/>
    </row>
    <row r="12" spans="1:9" s="2" customFormat="1" ht="30" customHeight="1" x14ac:dyDescent="0.25">
      <c r="A12" s="60" t="s">
        <v>151</v>
      </c>
      <c r="B12" s="61" t="s">
        <v>247</v>
      </c>
      <c r="C12" s="62" t="s">
        <v>0</v>
      </c>
      <c r="D12" s="63">
        <v>1</v>
      </c>
      <c r="E12" s="64">
        <v>0</v>
      </c>
      <c r="F12" s="64">
        <f t="shared" ref="F12:F16" si="1">D12*E12</f>
        <v>0</v>
      </c>
      <c r="I12" s="12"/>
    </row>
    <row r="13" spans="1:9" s="2" customFormat="1" ht="30" customHeight="1" x14ac:dyDescent="0.25">
      <c r="A13" s="60" t="s">
        <v>153</v>
      </c>
      <c r="B13" s="61" t="s">
        <v>246</v>
      </c>
      <c r="C13" s="62" t="s">
        <v>0</v>
      </c>
      <c r="D13" s="63">
        <v>2</v>
      </c>
      <c r="E13" s="64">
        <v>0</v>
      </c>
      <c r="F13" s="64">
        <f t="shared" si="1"/>
        <v>0</v>
      </c>
      <c r="I13" s="12"/>
    </row>
    <row r="14" spans="1:9" s="2" customFormat="1" ht="30" customHeight="1" x14ac:dyDescent="0.25">
      <c r="A14" s="60" t="s">
        <v>154</v>
      </c>
      <c r="B14" s="61" t="s">
        <v>249</v>
      </c>
      <c r="C14" s="62" t="s">
        <v>0</v>
      </c>
      <c r="D14" s="63">
        <v>2</v>
      </c>
      <c r="E14" s="64">
        <v>0</v>
      </c>
      <c r="F14" s="64">
        <f t="shared" si="1"/>
        <v>0</v>
      </c>
      <c r="I14" s="12"/>
    </row>
    <row r="15" spans="1:9" s="2" customFormat="1" ht="30" customHeight="1" x14ac:dyDescent="0.25">
      <c r="A15" s="60" t="s">
        <v>155</v>
      </c>
      <c r="B15" s="61" t="s">
        <v>248</v>
      </c>
      <c r="C15" s="62" t="s">
        <v>0</v>
      </c>
      <c r="D15" s="63">
        <v>2</v>
      </c>
      <c r="E15" s="64">
        <v>0</v>
      </c>
      <c r="F15" s="64">
        <f t="shared" si="1"/>
        <v>0</v>
      </c>
      <c r="I15" s="12"/>
    </row>
    <row r="16" spans="1:9" s="2" customFormat="1" ht="30" customHeight="1" x14ac:dyDescent="0.25">
      <c r="A16" s="60" t="s">
        <v>243</v>
      </c>
      <c r="B16" s="61" t="s">
        <v>250</v>
      </c>
      <c r="C16" s="62" t="s">
        <v>156</v>
      </c>
      <c r="D16" s="63">
        <v>42</v>
      </c>
      <c r="E16" s="64">
        <v>0</v>
      </c>
      <c r="F16" s="64">
        <f t="shared" si="1"/>
        <v>0</v>
      </c>
      <c r="I16" s="12"/>
    </row>
    <row r="17" spans="1:9" s="2" customFormat="1" ht="30" customHeight="1" x14ac:dyDescent="0.25">
      <c r="A17" s="60" t="s">
        <v>244</v>
      </c>
      <c r="B17" s="61" t="s">
        <v>253</v>
      </c>
      <c r="C17" s="62" t="s">
        <v>156</v>
      </c>
      <c r="D17" s="63">
        <v>80</v>
      </c>
      <c r="E17" s="64">
        <v>0</v>
      </c>
      <c r="F17" s="64">
        <f t="shared" ref="F17:F18" si="2">D17*E17</f>
        <v>0</v>
      </c>
      <c r="I17" s="12"/>
    </row>
    <row r="18" spans="1:9" s="2" customFormat="1" ht="30" customHeight="1" x14ac:dyDescent="0.25">
      <c r="A18" s="60" t="s">
        <v>251</v>
      </c>
      <c r="B18" s="61" t="s">
        <v>261</v>
      </c>
      <c r="C18" s="62" t="s">
        <v>156</v>
      </c>
      <c r="D18" s="63">
        <v>1</v>
      </c>
      <c r="E18" s="64">
        <v>0</v>
      </c>
      <c r="F18" s="64">
        <f t="shared" si="2"/>
        <v>0</v>
      </c>
      <c r="I18" s="12"/>
    </row>
    <row r="19" spans="1:9" s="2" customFormat="1" ht="30" customHeight="1" x14ac:dyDescent="0.25">
      <c r="A19" s="60" t="s">
        <v>252</v>
      </c>
      <c r="B19" s="61" t="s">
        <v>149</v>
      </c>
      <c r="C19" s="62" t="s">
        <v>0</v>
      </c>
      <c r="D19" s="63">
        <v>1</v>
      </c>
      <c r="E19" s="64">
        <v>0</v>
      </c>
      <c r="F19" s="64">
        <f t="shared" ref="F19" si="3">D19*E19</f>
        <v>0</v>
      </c>
      <c r="I19" s="12"/>
    </row>
    <row r="20" spans="1:9" s="2" customFormat="1" ht="30" customHeight="1" thickBot="1" x14ac:dyDescent="0.3">
      <c r="A20" s="60" t="s">
        <v>356</v>
      </c>
      <c r="B20" s="61" t="s">
        <v>357</v>
      </c>
      <c r="C20" s="72"/>
      <c r="D20" s="73"/>
      <c r="E20" s="74"/>
      <c r="F20" s="64">
        <v>75000</v>
      </c>
      <c r="I20" s="12"/>
    </row>
    <row r="21" spans="1:9" ht="30" customHeight="1" thickBot="1" x14ac:dyDescent="0.2">
      <c r="A21" s="7"/>
      <c r="B21" s="18" t="s">
        <v>233</v>
      </c>
      <c r="C21" s="8"/>
      <c r="D21" s="9"/>
      <c r="E21" s="15"/>
      <c r="F21" s="76">
        <f>SUM(F3:F20)</f>
        <v>75000</v>
      </c>
    </row>
  </sheetData>
  <printOptions horizontalCentered="1"/>
  <pageMargins left="0.78740157480314965" right="0.59055118110236227" top="0.78740157480314965" bottom="0.59055118110236227" header="0" footer="0"/>
  <pageSetup paperSize="9" scale="90" orientation="portrait" r:id="rId1"/>
  <ignoredErrors>
    <ignoredError sqref="A21 A3:A17 A18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Lípy_22-10-2025_rekonstrukce</vt:lpstr>
      <vt:lpstr>šachta Valdice - oprava</vt:lpstr>
      <vt:lpstr>šachta Jičín - oprava</vt:lpstr>
      <vt:lpstr>'Lípy_22-10-2025_rekonstrukce'!Oblast_tisku</vt:lpstr>
      <vt:lpstr>'šachta Jičín - oprava'!Oblast_tisku</vt:lpstr>
      <vt:lpstr>'šachta Valdice - oprava'!Oblast_tisku</vt:lpstr>
    </vt:vector>
  </TitlesOfParts>
  <Company>Ing. František Kujan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Kujan</dc:creator>
  <cp:lastModifiedBy>Eva Janatová</cp:lastModifiedBy>
  <cp:lastPrinted>2025-10-26T13:09:43Z</cp:lastPrinted>
  <dcterms:created xsi:type="dcterms:W3CDTF">2022-01-27T03:35:56Z</dcterms:created>
  <dcterms:modified xsi:type="dcterms:W3CDTF">2025-10-30T06:56:06Z</dcterms:modified>
</cp:coreProperties>
</file>