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680" yWindow="-120" windowWidth="29040" windowHeight="15840" activeTab="6"/>
  </bookViews>
  <sheets>
    <sheet name="Pokyny pro vyplnění" sheetId="11" r:id="rId1"/>
    <sheet name="Stavba" sheetId="1" r:id="rId2"/>
    <sheet name="VzorPolozky" sheetId="10" state="hidden" r:id="rId3"/>
    <sheet name="IO-302 4 Naklady" sheetId="12" r:id="rId4"/>
    <sheet name="IO-300 1 Pol" sheetId="13" r:id="rId5"/>
    <sheet name="IO-300 2 Pol" sheetId="14" r:id="rId6"/>
    <sheet name="IO-301 3 Pol" sheetId="15" r:id="rId7"/>
  </sheets>
  <externalReferences>
    <externalReference r:id="rId8"/>
  </externalReferences>
  <definedNames>
    <definedName name="CelkemDPHVypocet" localSheetId="1">Stavba!$H$48</definedName>
    <definedName name="CenaCelkem">Stavba!$G$29</definedName>
    <definedName name="CenaCelkemBezDPH">Stavba!$G$28</definedName>
    <definedName name="CenaCelkemVypocet" localSheetId="1">Stavba!$I$48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4">'IO-300 1 Pol'!$1:$7</definedName>
    <definedName name="_xlnm.Print_Titles" localSheetId="5">'IO-300 2 Pol'!$1:$7</definedName>
    <definedName name="_xlnm.Print_Titles" localSheetId="6">'IO-301 3 Pol'!$1:$7</definedName>
    <definedName name="_xlnm.Print_Titles" localSheetId="3">'IO-302 4 Naklady'!$1:$7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4">'IO-300 1 Pol'!$A$1:$X$206</definedName>
    <definedName name="_xlnm.Print_Area" localSheetId="5">'IO-300 2 Pol'!$A$1:$X$114</definedName>
    <definedName name="_xlnm.Print_Area" localSheetId="6">'IO-301 3 Pol'!$A$1:$X$157</definedName>
    <definedName name="_xlnm.Print_Area" localSheetId="3">'IO-302 4 Naklady'!$A$1:$X$42</definedName>
    <definedName name="_xlnm.Print_Area" localSheetId="1">Stavba!$A$1:$J$78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Stavba!$F$48</definedName>
    <definedName name="ZakladDPHZakl">Stavba!$G$25</definedName>
    <definedName name="ZakladDPHZaklVypocet" localSheetId="1">Stavba!$G$48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76" i="1" l="1"/>
  <c r="I75" i="1"/>
  <c r="I74" i="1"/>
  <c r="I73" i="1"/>
  <c r="I72" i="1"/>
  <c r="I71" i="1"/>
  <c r="I70" i="1"/>
  <c r="I69" i="1"/>
  <c r="I68" i="1"/>
  <c r="I66" i="1"/>
  <c r="I65" i="1"/>
  <c r="I64" i="1"/>
  <c r="I63" i="1"/>
  <c r="G45" i="1"/>
  <c r="F45" i="1"/>
  <c r="G44" i="1"/>
  <c r="F44" i="1"/>
  <c r="G43" i="1"/>
  <c r="F43" i="1"/>
  <c r="BA103" i="15"/>
  <c r="BA101" i="15"/>
  <c r="BA67" i="15"/>
  <c r="BA55" i="15"/>
  <c r="BA43" i="15"/>
  <c r="BA41" i="15"/>
  <c r="BA38" i="15"/>
  <c r="BA36" i="15"/>
  <c r="BA33" i="15"/>
  <c r="BA31" i="15"/>
  <c r="BA29" i="15"/>
  <c r="BA24" i="15"/>
  <c r="BA22" i="15"/>
  <c r="BA20" i="15"/>
  <c r="BA18" i="15"/>
  <c r="BA16" i="15"/>
  <c r="BA13" i="15"/>
  <c r="BA11" i="15"/>
  <c r="G9" i="15"/>
  <c r="M9" i="15" s="1"/>
  <c r="I9" i="15"/>
  <c r="I8" i="15" s="1"/>
  <c r="K9" i="15"/>
  <c r="K8" i="15" s="1"/>
  <c r="O9" i="15"/>
  <c r="Q9" i="15"/>
  <c r="Q8" i="15" s="1"/>
  <c r="V9" i="15"/>
  <c r="V8" i="15" s="1"/>
  <c r="G10" i="15"/>
  <c r="I10" i="15"/>
  <c r="K10" i="15"/>
  <c r="M10" i="15"/>
  <c r="O10" i="15"/>
  <c r="Q10" i="15"/>
  <c r="V10" i="15"/>
  <c r="G12" i="15"/>
  <c r="I12" i="15"/>
  <c r="K12" i="15"/>
  <c r="M12" i="15"/>
  <c r="O12" i="15"/>
  <c r="Q12" i="15"/>
  <c r="V12" i="15"/>
  <c r="G15" i="15"/>
  <c r="M15" i="15" s="1"/>
  <c r="I15" i="15"/>
  <c r="K15" i="15"/>
  <c r="O15" i="15"/>
  <c r="O8" i="15" s="1"/>
  <c r="Q15" i="15"/>
  <c r="V15" i="15"/>
  <c r="G17" i="15"/>
  <c r="M17" i="15" s="1"/>
  <c r="I17" i="15"/>
  <c r="K17" i="15"/>
  <c r="O17" i="15"/>
  <c r="Q17" i="15"/>
  <c r="V17" i="15"/>
  <c r="G19" i="15"/>
  <c r="I19" i="15"/>
  <c r="K19" i="15"/>
  <c r="M19" i="15"/>
  <c r="O19" i="15"/>
  <c r="Q19" i="15"/>
  <c r="V19" i="15"/>
  <c r="G21" i="15"/>
  <c r="I21" i="15"/>
  <c r="K21" i="15"/>
  <c r="M21" i="15"/>
  <c r="O21" i="15"/>
  <c r="Q21" i="15"/>
  <c r="V21" i="15"/>
  <c r="G23" i="15"/>
  <c r="M23" i="15" s="1"/>
  <c r="I23" i="15"/>
  <c r="K23" i="15"/>
  <c r="O23" i="15"/>
  <c r="Q23" i="15"/>
  <c r="V23" i="15"/>
  <c r="G28" i="15"/>
  <c r="M28" i="15" s="1"/>
  <c r="I28" i="15"/>
  <c r="K28" i="15"/>
  <c r="O28" i="15"/>
  <c r="Q28" i="15"/>
  <c r="V28" i="15"/>
  <c r="G30" i="15"/>
  <c r="I30" i="15"/>
  <c r="K30" i="15"/>
  <c r="M30" i="15"/>
  <c r="O30" i="15"/>
  <c r="Q30" i="15"/>
  <c r="V30" i="15"/>
  <c r="G32" i="15"/>
  <c r="I32" i="15"/>
  <c r="K32" i="15"/>
  <c r="M32" i="15"/>
  <c r="O32" i="15"/>
  <c r="Q32" i="15"/>
  <c r="V32" i="15"/>
  <c r="G35" i="15"/>
  <c r="M35" i="15" s="1"/>
  <c r="I35" i="15"/>
  <c r="K35" i="15"/>
  <c r="O35" i="15"/>
  <c r="Q35" i="15"/>
  <c r="V35" i="15"/>
  <c r="G37" i="15"/>
  <c r="M37" i="15" s="1"/>
  <c r="I37" i="15"/>
  <c r="K37" i="15"/>
  <c r="O37" i="15"/>
  <c r="Q37" i="15"/>
  <c r="V37" i="15"/>
  <c r="G40" i="15"/>
  <c r="I40" i="15"/>
  <c r="K40" i="15"/>
  <c r="M40" i="15"/>
  <c r="O40" i="15"/>
  <c r="Q40" i="15"/>
  <c r="V40" i="15"/>
  <c r="G42" i="15"/>
  <c r="I42" i="15"/>
  <c r="K42" i="15"/>
  <c r="M42" i="15"/>
  <c r="O42" i="15"/>
  <c r="Q42" i="15"/>
  <c r="V42" i="15"/>
  <c r="G44" i="15"/>
  <c r="M44" i="15" s="1"/>
  <c r="I44" i="15"/>
  <c r="K44" i="15"/>
  <c r="O44" i="15"/>
  <c r="Q44" i="15"/>
  <c r="V44" i="15"/>
  <c r="G47" i="15"/>
  <c r="M47" i="15" s="1"/>
  <c r="I47" i="15"/>
  <c r="K47" i="15"/>
  <c r="O47" i="15"/>
  <c r="Q47" i="15"/>
  <c r="V47" i="15"/>
  <c r="G50" i="15"/>
  <c r="I50" i="15"/>
  <c r="K50" i="15"/>
  <c r="M50" i="15"/>
  <c r="O50" i="15"/>
  <c r="Q50" i="15"/>
  <c r="V50" i="15"/>
  <c r="G52" i="15"/>
  <c r="I52" i="15"/>
  <c r="K52" i="15"/>
  <c r="M52" i="15"/>
  <c r="O52" i="15"/>
  <c r="Q52" i="15"/>
  <c r="V52" i="15"/>
  <c r="G54" i="15"/>
  <c r="M54" i="15" s="1"/>
  <c r="I54" i="15"/>
  <c r="K54" i="15"/>
  <c r="O54" i="15"/>
  <c r="Q54" i="15"/>
  <c r="V54" i="15"/>
  <c r="G58" i="15"/>
  <c r="I58" i="15"/>
  <c r="K58" i="15"/>
  <c r="M58" i="15"/>
  <c r="O58" i="15"/>
  <c r="Q58" i="15"/>
  <c r="V58" i="15"/>
  <c r="G62" i="15"/>
  <c r="I62" i="15"/>
  <c r="K62" i="15"/>
  <c r="M62" i="15"/>
  <c r="O62" i="15"/>
  <c r="Q62" i="15"/>
  <c r="V62" i="15"/>
  <c r="G66" i="15"/>
  <c r="I66" i="15"/>
  <c r="K66" i="15"/>
  <c r="M66" i="15"/>
  <c r="O66" i="15"/>
  <c r="Q66" i="15"/>
  <c r="V66" i="15"/>
  <c r="G69" i="15"/>
  <c r="M69" i="15" s="1"/>
  <c r="I69" i="15"/>
  <c r="K69" i="15"/>
  <c r="O69" i="15"/>
  <c r="Q69" i="15"/>
  <c r="V69" i="15"/>
  <c r="G70" i="15"/>
  <c r="I70" i="15"/>
  <c r="K70" i="15"/>
  <c r="M70" i="15"/>
  <c r="O70" i="15"/>
  <c r="Q70" i="15"/>
  <c r="V70" i="15"/>
  <c r="K72" i="15"/>
  <c r="V72" i="15"/>
  <c r="G73" i="15"/>
  <c r="I73" i="15"/>
  <c r="I72" i="15" s="1"/>
  <c r="K73" i="15"/>
  <c r="M73" i="15"/>
  <c r="O73" i="15"/>
  <c r="Q73" i="15"/>
  <c r="Q72" i="15" s="1"/>
  <c r="V73" i="15"/>
  <c r="G76" i="15"/>
  <c r="G72" i="15" s="1"/>
  <c r="I76" i="15"/>
  <c r="K76" i="15"/>
  <c r="O76" i="15"/>
  <c r="O72" i="15" s="1"/>
  <c r="Q76" i="15"/>
  <c r="V76" i="15"/>
  <c r="G79" i="15"/>
  <c r="I79" i="15"/>
  <c r="K79" i="15"/>
  <c r="M79" i="15"/>
  <c r="O79" i="15"/>
  <c r="Q79" i="15"/>
  <c r="V79" i="15"/>
  <c r="K82" i="15"/>
  <c r="V82" i="15"/>
  <c r="G83" i="15"/>
  <c r="I83" i="15"/>
  <c r="I82" i="15" s="1"/>
  <c r="K83" i="15"/>
  <c r="M83" i="15"/>
  <c r="O83" i="15"/>
  <c r="Q83" i="15"/>
  <c r="Q82" i="15" s="1"/>
  <c r="V83" i="15"/>
  <c r="G85" i="15"/>
  <c r="G82" i="15" s="1"/>
  <c r="I85" i="15"/>
  <c r="K85" i="15"/>
  <c r="O85" i="15"/>
  <c r="O82" i="15" s="1"/>
  <c r="Q85" i="15"/>
  <c r="V85" i="15"/>
  <c r="G87" i="15"/>
  <c r="I87" i="15"/>
  <c r="K87" i="15"/>
  <c r="M87" i="15"/>
  <c r="O87" i="15"/>
  <c r="Q87" i="15"/>
  <c r="V87" i="15"/>
  <c r="G90" i="15"/>
  <c r="I90" i="15"/>
  <c r="I89" i="15" s="1"/>
  <c r="K90" i="15"/>
  <c r="M90" i="15"/>
  <c r="O90" i="15"/>
  <c r="Q90" i="15"/>
  <c r="Q89" i="15" s="1"/>
  <c r="V90" i="15"/>
  <c r="G91" i="15"/>
  <c r="G89" i="15" s="1"/>
  <c r="G156" i="15" s="1"/>
  <c r="I91" i="15"/>
  <c r="K91" i="15"/>
  <c r="K89" i="15" s="1"/>
  <c r="O91" i="15"/>
  <c r="O89" i="15" s="1"/>
  <c r="Q91" i="15"/>
  <c r="V91" i="15"/>
  <c r="V89" i="15" s="1"/>
  <c r="G92" i="15"/>
  <c r="I92" i="15"/>
  <c r="K92" i="15"/>
  <c r="M92" i="15"/>
  <c r="O92" i="15"/>
  <c r="Q92" i="15"/>
  <c r="V92" i="15"/>
  <c r="G94" i="15"/>
  <c r="M94" i="15" s="1"/>
  <c r="I94" i="15"/>
  <c r="K94" i="15"/>
  <c r="O94" i="15"/>
  <c r="Q94" i="15"/>
  <c r="V94" i="15"/>
  <c r="G96" i="15"/>
  <c r="I96" i="15"/>
  <c r="K96" i="15"/>
  <c r="M96" i="15"/>
  <c r="O96" i="15"/>
  <c r="Q96" i="15"/>
  <c r="V96" i="15"/>
  <c r="G97" i="15"/>
  <c r="M97" i="15" s="1"/>
  <c r="I97" i="15"/>
  <c r="K97" i="15"/>
  <c r="O97" i="15"/>
  <c r="Q97" i="15"/>
  <c r="V97" i="15"/>
  <c r="G98" i="15"/>
  <c r="I98" i="15"/>
  <c r="K98" i="15"/>
  <c r="M98" i="15"/>
  <c r="O98" i="15"/>
  <c r="Q98" i="15"/>
  <c r="V98" i="15"/>
  <c r="G99" i="15"/>
  <c r="M99" i="15" s="1"/>
  <c r="I99" i="15"/>
  <c r="K99" i="15"/>
  <c r="O99" i="15"/>
  <c r="Q99" i="15"/>
  <c r="V99" i="15"/>
  <c r="G100" i="15"/>
  <c r="I100" i="15"/>
  <c r="K100" i="15"/>
  <c r="M100" i="15"/>
  <c r="O100" i="15"/>
  <c r="Q100" i="15"/>
  <c r="V100" i="15"/>
  <c r="G102" i="15"/>
  <c r="M102" i="15" s="1"/>
  <c r="I102" i="15"/>
  <c r="K102" i="15"/>
  <c r="O102" i="15"/>
  <c r="Q102" i="15"/>
  <c r="V102" i="15"/>
  <c r="G104" i="15"/>
  <c r="I104" i="15"/>
  <c r="K104" i="15"/>
  <c r="M104" i="15"/>
  <c r="O104" i="15"/>
  <c r="Q104" i="15"/>
  <c r="V104" i="15"/>
  <c r="G106" i="15"/>
  <c r="M106" i="15" s="1"/>
  <c r="I106" i="15"/>
  <c r="K106" i="15"/>
  <c r="O106" i="15"/>
  <c r="Q106" i="15"/>
  <c r="V106" i="15"/>
  <c r="G108" i="15"/>
  <c r="I108" i="15"/>
  <c r="K108" i="15"/>
  <c r="M108" i="15"/>
  <c r="O108" i="15"/>
  <c r="Q108" i="15"/>
  <c r="V108" i="15"/>
  <c r="G110" i="15"/>
  <c r="M110" i="15" s="1"/>
  <c r="I110" i="15"/>
  <c r="K110" i="15"/>
  <c r="O110" i="15"/>
  <c r="Q110" i="15"/>
  <c r="V110" i="15"/>
  <c r="G111" i="15"/>
  <c r="I111" i="15"/>
  <c r="K111" i="15"/>
  <c r="M111" i="15"/>
  <c r="O111" i="15"/>
  <c r="Q111" i="15"/>
  <c r="V111" i="15"/>
  <c r="G112" i="15"/>
  <c r="M112" i="15" s="1"/>
  <c r="I112" i="15"/>
  <c r="K112" i="15"/>
  <c r="O112" i="15"/>
  <c r="Q112" i="15"/>
  <c r="V112" i="15"/>
  <c r="G113" i="15"/>
  <c r="I113" i="15"/>
  <c r="K113" i="15"/>
  <c r="M113" i="15"/>
  <c r="O113" i="15"/>
  <c r="Q113" i="15"/>
  <c r="V113" i="15"/>
  <c r="G114" i="15"/>
  <c r="M114" i="15" s="1"/>
  <c r="I114" i="15"/>
  <c r="K114" i="15"/>
  <c r="O114" i="15"/>
  <c r="Q114" i="15"/>
  <c r="V114" i="15"/>
  <c r="G115" i="15"/>
  <c r="I115" i="15"/>
  <c r="K115" i="15"/>
  <c r="M115" i="15"/>
  <c r="O115" i="15"/>
  <c r="Q115" i="15"/>
  <c r="V115" i="15"/>
  <c r="M116" i="15"/>
  <c r="I116" i="15"/>
  <c r="K116" i="15"/>
  <c r="O116" i="15"/>
  <c r="Q116" i="15"/>
  <c r="V116" i="15"/>
  <c r="G117" i="15"/>
  <c r="I117" i="15"/>
  <c r="K117" i="15"/>
  <c r="M117" i="15"/>
  <c r="O117" i="15"/>
  <c r="Q117" i="15"/>
  <c r="V117" i="15"/>
  <c r="G118" i="15"/>
  <c r="M118" i="15" s="1"/>
  <c r="I118" i="15"/>
  <c r="K118" i="15"/>
  <c r="O118" i="15"/>
  <c r="Q118" i="15"/>
  <c r="V118" i="15"/>
  <c r="G119" i="15"/>
  <c r="I119" i="15"/>
  <c r="K119" i="15"/>
  <c r="M119" i="15"/>
  <c r="O119" i="15"/>
  <c r="Q119" i="15"/>
  <c r="V119" i="15"/>
  <c r="G120" i="15"/>
  <c r="M120" i="15" s="1"/>
  <c r="I120" i="15"/>
  <c r="K120" i="15"/>
  <c r="O120" i="15"/>
  <c r="Q120" i="15"/>
  <c r="V120" i="15"/>
  <c r="G121" i="15"/>
  <c r="I121" i="15"/>
  <c r="K121" i="15"/>
  <c r="M121" i="15"/>
  <c r="O121" i="15"/>
  <c r="Q121" i="15"/>
  <c r="V121" i="15"/>
  <c r="G122" i="15"/>
  <c r="M122" i="15" s="1"/>
  <c r="I122" i="15"/>
  <c r="K122" i="15"/>
  <c r="O122" i="15"/>
  <c r="Q122" i="15"/>
  <c r="V122" i="15"/>
  <c r="G123" i="15"/>
  <c r="I123" i="15"/>
  <c r="K123" i="15"/>
  <c r="M123" i="15"/>
  <c r="O123" i="15"/>
  <c r="Q123" i="15"/>
  <c r="V123" i="15"/>
  <c r="G124" i="15"/>
  <c r="M124" i="15" s="1"/>
  <c r="I124" i="15"/>
  <c r="K124" i="15"/>
  <c r="O124" i="15"/>
  <c r="Q124" i="15"/>
  <c r="V124" i="15"/>
  <c r="G125" i="15"/>
  <c r="I125" i="15"/>
  <c r="K125" i="15"/>
  <c r="M125" i="15"/>
  <c r="O125" i="15"/>
  <c r="Q125" i="15"/>
  <c r="V125" i="15"/>
  <c r="G126" i="15"/>
  <c r="M126" i="15" s="1"/>
  <c r="I126" i="15"/>
  <c r="K126" i="15"/>
  <c r="O126" i="15"/>
  <c r="Q126" i="15"/>
  <c r="V126" i="15"/>
  <c r="G127" i="15"/>
  <c r="I127" i="15"/>
  <c r="K127" i="15"/>
  <c r="M127" i="15"/>
  <c r="O127" i="15"/>
  <c r="Q127" i="15"/>
  <c r="V127" i="15"/>
  <c r="G128" i="15"/>
  <c r="M128" i="15" s="1"/>
  <c r="I128" i="15"/>
  <c r="K128" i="15"/>
  <c r="O128" i="15"/>
  <c r="Q128" i="15"/>
  <c r="V128" i="15"/>
  <c r="G129" i="15"/>
  <c r="I129" i="15"/>
  <c r="K129" i="15"/>
  <c r="M129" i="15"/>
  <c r="O129" i="15"/>
  <c r="Q129" i="15"/>
  <c r="V129" i="15"/>
  <c r="G130" i="15"/>
  <c r="M130" i="15" s="1"/>
  <c r="I130" i="15"/>
  <c r="K130" i="15"/>
  <c r="O130" i="15"/>
  <c r="Q130" i="15"/>
  <c r="V130" i="15"/>
  <c r="G131" i="15"/>
  <c r="I131" i="15"/>
  <c r="K131" i="15"/>
  <c r="M131" i="15"/>
  <c r="O131" i="15"/>
  <c r="Q131" i="15"/>
  <c r="V131" i="15"/>
  <c r="G133" i="15"/>
  <c r="I133" i="15"/>
  <c r="I132" i="15" s="1"/>
  <c r="K133" i="15"/>
  <c r="M133" i="15"/>
  <c r="O133" i="15"/>
  <c r="Q133" i="15"/>
  <c r="Q132" i="15" s="1"/>
  <c r="V133" i="15"/>
  <c r="G134" i="15"/>
  <c r="M134" i="15" s="1"/>
  <c r="I134" i="15"/>
  <c r="K134" i="15"/>
  <c r="K132" i="15" s="1"/>
  <c r="O134" i="15"/>
  <c r="Q134" i="15"/>
  <c r="V134" i="15"/>
  <c r="V132" i="15" s="1"/>
  <c r="G135" i="15"/>
  <c r="I135" i="15"/>
  <c r="K135" i="15"/>
  <c r="M135" i="15"/>
  <c r="O135" i="15"/>
  <c r="Q135" i="15"/>
  <c r="V135" i="15"/>
  <c r="G136" i="15"/>
  <c r="G132" i="15" s="1"/>
  <c r="I136" i="15"/>
  <c r="K136" i="15"/>
  <c r="O136" i="15"/>
  <c r="O132" i="15" s="1"/>
  <c r="Q136" i="15"/>
  <c r="V136" i="15"/>
  <c r="G137" i="15"/>
  <c r="I137" i="15"/>
  <c r="K137" i="15"/>
  <c r="M137" i="15"/>
  <c r="O137" i="15"/>
  <c r="Q137" i="15"/>
  <c r="V137" i="15"/>
  <c r="G138" i="15"/>
  <c r="M138" i="15" s="1"/>
  <c r="I138" i="15"/>
  <c r="K138" i="15"/>
  <c r="O138" i="15"/>
  <c r="Q138" i="15"/>
  <c r="V138" i="15"/>
  <c r="I139" i="15"/>
  <c r="Q139" i="15"/>
  <c r="G140" i="15"/>
  <c r="G139" i="15" s="1"/>
  <c r="I140" i="15"/>
  <c r="K140" i="15"/>
  <c r="K139" i="15" s="1"/>
  <c r="O140" i="15"/>
  <c r="O139" i="15" s="1"/>
  <c r="Q140" i="15"/>
  <c r="V140" i="15"/>
  <c r="V139" i="15" s="1"/>
  <c r="G142" i="15"/>
  <c r="M142" i="15" s="1"/>
  <c r="M141" i="15" s="1"/>
  <c r="I142" i="15"/>
  <c r="K142" i="15"/>
  <c r="K141" i="15" s="1"/>
  <c r="O142" i="15"/>
  <c r="O141" i="15" s="1"/>
  <c r="Q142" i="15"/>
  <c r="V142" i="15"/>
  <c r="V141" i="15" s="1"/>
  <c r="G144" i="15"/>
  <c r="I144" i="15"/>
  <c r="K144" i="15"/>
  <c r="M144" i="15"/>
  <c r="O144" i="15"/>
  <c r="Q144" i="15"/>
  <c r="V144" i="15"/>
  <c r="G145" i="15"/>
  <c r="M145" i="15" s="1"/>
  <c r="I145" i="15"/>
  <c r="K145" i="15"/>
  <c r="O145" i="15"/>
  <c r="Q145" i="15"/>
  <c r="V145" i="15"/>
  <c r="G146" i="15"/>
  <c r="I146" i="15"/>
  <c r="I141" i="15" s="1"/>
  <c r="K146" i="15"/>
  <c r="M146" i="15"/>
  <c r="O146" i="15"/>
  <c r="Q146" i="15"/>
  <c r="Q141" i="15" s="1"/>
  <c r="V146" i="15"/>
  <c r="G148" i="15"/>
  <c r="M148" i="15" s="1"/>
  <c r="I148" i="15"/>
  <c r="K148" i="15"/>
  <c r="O148" i="15"/>
  <c r="Q148" i="15"/>
  <c r="V148" i="15"/>
  <c r="G151" i="15"/>
  <c r="G150" i="15" s="1"/>
  <c r="I151" i="15"/>
  <c r="I150" i="15" s="1"/>
  <c r="K151" i="15"/>
  <c r="K150" i="15" s="1"/>
  <c r="O151" i="15"/>
  <c r="O150" i="15" s="1"/>
  <c r="Q151" i="15"/>
  <c r="Q150" i="15" s="1"/>
  <c r="V151" i="15"/>
  <c r="V150" i="15" s="1"/>
  <c r="I153" i="15"/>
  <c r="Q153" i="15"/>
  <c r="G154" i="15"/>
  <c r="M154" i="15" s="1"/>
  <c r="M153" i="15" s="1"/>
  <c r="I154" i="15"/>
  <c r="K154" i="15"/>
  <c r="K153" i="15" s="1"/>
  <c r="O154" i="15"/>
  <c r="O153" i="15" s="1"/>
  <c r="Q154" i="15"/>
  <c r="V154" i="15"/>
  <c r="V153" i="15" s="1"/>
  <c r="AE156" i="15"/>
  <c r="F46" i="1" s="1"/>
  <c r="I46" i="1" s="1"/>
  <c r="AF156" i="15"/>
  <c r="G46" i="1" s="1"/>
  <c r="G113" i="14"/>
  <c r="BA66" i="14"/>
  <c r="BA62" i="14"/>
  <c r="BA60" i="14"/>
  <c r="BA43" i="14"/>
  <c r="BA41" i="14"/>
  <c r="BA39" i="14"/>
  <c r="BA37" i="14"/>
  <c r="BA34" i="14"/>
  <c r="BA31" i="14"/>
  <c r="BA28" i="14"/>
  <c r="BA23" i="14"/>
  <c r="BA21" i="14"/>
  <c r="BA19" i="14"/>
  <c r="BA17" i="14"/>
  <c r="BA15" i="14"/>
  <c r="BA12" i="14"/>
  <c r="G9" i="14"/>
  <c r="M9" i="14" s="1"/>
  <c r="I9" i="14"/>
  <c r="I8" i="14" s="1"/>
  <c r="K9" i="14"/>
  <c r="K8" i="14" s="1"/>
  <c r="O9" i="14"/>
  <c r="Q9" i="14"/>
  <c r="Q8" i="14" s="1"/>
  <c r="V9" i="14"/>
  <c r="V8" i="14" s="1"/>
  <c r="G11" i="14"/>
  <c r="I11" i="14"/>
  <c r="K11" i="14"/>
  <c r="M11" i="14"/>
  <c r="O11" i="14"/>
  <c r="Q11" i="14"/>
  <c r="V11" i="14"/>
  <c r="G14" i="14"/>
  <c r="I14" i="14"/>
  <c r="K14" i="14"/>
  <c r="M14" i="14"/>
  <c r="O14" i="14"/>
  <c r="Q14" i="14"/>
  <c r="V14" i="14"/>
  <c r="G16" i="14"/>
  <c r="G8" i="14" s="1"/>
  <c r="I16" i="14"/>
  <c r="K16" i="14"/>
  <c r="O16" i="14"/>
  <c r="O8" i="14" s="1"/>
  <c r="Q16" i="14"/>
  <c r="V16" i="14"/>
  <c r="G18" i="14"/>
  <c r="I18" i="14"/>
  <c r="K18" i="14"/>
  <c r="M18" i="14"/>
  <c r="O18" i="14"/>
  <c r="Q18" i="14"/>
  <c r="V18" i="14"/>
  <c r="G20" i="14"/>
  <c r="I20" i="14"/>
  <c r="K20" i="14"/>
  <c r="M20" i="14"/>
  <c r="O20" i="14"/>
  <c r="Q20" i="14"/>
  <c r="V20" i="14"/>
  <c r="G22" i="14"/>
  <c r="I22" i="14"/>
  <c r="K22" i="14"/>
  <c r="M22" i="14"/>
  <c r="O22" i="14"/>
  <c r="Q22" i="14"/>
  <c r="V22" i="14"/>
  <c r="G27" i="14"/>
  <c r="M27" i="14" s="1"/>
  <c r="I27" i="14"/>
  <c r="K27" i="14"/>
  <c r="O27" i="14"/>
  <c r="Q27" i="14"/>
  <c r="V27" i="14"/>
  <c r="G30" i="14"/>
  <c r="I30" i="14"/>
  <c r="K30" i="14"/>
  <c r="M30" i="14"/>
  <c r="O30" i="14"/>
  <c r="Q30" i="14"/>
  <c r="V30" i="14"/>
  <c r="G33" i="14"/>
  <c r="M33" i="14" s="1"/>
  <c r="I33" i="14"/>
  <c r="K33" i="14"/>
  <c r="O33" i="14"/>
  <c r="Q33" i="14"/>
  <c r="V33" i="14"/>
  <c r="G36" i="14"/>
  <c r="I36" i="14"/>
  <c r="K36" i="14"/>
  <c r="M36" i="14"/>
  <c r="O36" i="14"/>
  <c r="Q36" i="14"/>
  <c r="V36" i="14"/>
  <c r="G38" i="14"/>
  <c r="M38" i="14" s="1"/>
  <c r="I38" i="14"/>
  <c r="K38" i="14"/>
  <c r="O38" i="14"/>
  <c r="Q38" i="14"/>
  <c r="V38" i="14"/>
  <c r="G40" i="14"/>
  <c r="I40" i="14"/>
  <c r="K40" i="14"/>
  <c r="M40" i="14"/>
  <c r="O40" i="14"/>
  <c r="Q40" i="14"/>
  <c r="V40" i="14"/>
  <c r="G42" i="14"/>
  <c r="M42" i="14" s="1"/>
  <c r="I42" i="14"/>
  <c r="K42" i="14"/>
  <c r="O42" i="14"/>
  <c r="Q42" i="14"/>
  <c r="V42" i="14"/>
  <c r="G49" i="14"/>
  <c r="I49" i="14"/>
  <c r="K49" i="14"/>
  <c r="M49" i="14"/>
  <c r="O49" i="14"/>
  <c r="Q49" i="14"/>
  <c r="V49" i="14"/>
  <c r="G52" i="14"/>
  <c r="M52" i="14" s="1"/>
  <c r="I52" i="14"/>
  <c r="K52" i="14"/>
  <c r="O52" i="14"/>
  <c r="Q52" i="14"/>
  <c r="V52" i="14"/>
  <c r="G55" i="14"/>
  <c r="I55" i="14"/>
  <c r="K55" i="14"/>
  <c r="M55" i="14"/>
  <c r="O55" i="14"/>
  <c r="Q55" i="14"/>
  <c r="V55" i="14"/>
  <c r="G57" i="14"/>
  <c r="M57" i="14" s="1"/>
  <c r="I57" i="14"/>
  <c r="K57" i="14"/>
  <c r="O57" i="14"/>
  <c r="Q57" i="14"/>
  <c r="V57" i="14"/>
  <c r="G59" i="14"/>
  <c r="I59" i="14"/>
  <c r="K59" i="14"/>
  <c r="M59" i="14"/>
  <c r="O59" i="14"/>
  <c r="Q59" i="14"/>
  <c r="V59" i="14"/>
  <c r="G61" i="14"/>
  <c r="M61" i="14" s="1"/>
  <c r="I61" i="14"/>
  <c r="K61" i="14"/>
  <c r="O61" i="14"/>
  <c r="Q61" i="14"/>
  <c r="V61" i="14"/>
  <c r="G63" i="14"/>
  <c r="I63" i="14"/>
  <c r="K63" i="14"/>
  <c r="M63" i="14"/>
  <c r="O63" i="14"/>
  <c r="Q63" i="14"/>
  <c r="V63" i="14"/>
  <c r="G65" i="14"/>
  <c r="M65" i="14" s="1"/>
  <c r="I65" i="14"/>
  <c r="K65" i="14"/>
  <c r="O65" i="14"/>
  <c r="Q65" i="14"/>
  <c r="V65" i="14"/>
  <c r="G67" i="14"/>
  <c r="I67" i="14"/>
  <c r="K67" i="14"/>
  <c r="M67" i="14"/>
  <c r="O67" i="14"/>
  <c r="Q67" i="14"/>
  <c r="V67" i="14"/>
  <c r="G68" i="14"/>
  <c r="M68" i="14" s="1"/>
  <c r="I68" i="14"/>
  <c r="K68" i="14"/>
  <c r="O68" i="14"/>
  <c r="Q68" i="14"/>
  <c r="V68" i="14"/>
  <c r="G74" i="14"/>
  <c r="I74" i="14"/>
  <c r="K74" i="14"/>
  <c r="M74" i="14"/>
  <c r="O74" i="14"/>
  <c r="Q74" i="14"/>
  <c r="V74" i="14"/>
  <c r="K76" i="14"/>
  <c r="V76" i="14"/>
  <c r="G77" i="14"/>
  <c r="I77" i="14"/>
  <c r="I76" i="14" s="1"/>
  <c r="K77" i="14"/>
  <c r="M77" i="14"/>
  <c r="O77" i="14"/>
  <c r="Q77" i="14"/>
  <c r="Q76" i="14" s="1"/>
  <c r="V77" i="14"/>
  <c r="G79" i="14"/>
  <c r="G76" i="14" s="1"/>
  <c r="I79" i="14"/>
  <c r="K79" i="14"/>
  <c r="O79" i="14"/>
  <c r="O76" i="14" s="1"/>
  <c r="Q79" i="14"/>
  <c r="V79" i="14"/>
  <c r="G81" i="14"/>
  <c r="I81" i="14"/>
  <c r="K81" i="14"/>
  <c r="M81" i="14"/>
  <c r="O81" i="14"/>
  <c r="Q81" i="14"/>
  <c r="V81" i="14"/>
  <c r="K83" i="14"/>
  <c r="V83" i="14"/>
  <c r="G84" i="14"/>
  <c r="I84" i="14"/>
  <c r="I83" i="14" s="1"/>
  <c r="K84" i="14"/>
  <c r="M84" i="14"/>
  <c r="O84" i="14"/>
  <c r="Q84" i="14"/>
  <c r="Q83" i="14" s="1"/>
  <c r="V84" i="14"/>
  <c r="G87" i="14"/>
  <c r="AF113" i="14" s="1"/>
  <c r="I87" i="14"/>
  <c r="K87" i="14"/>
  <c r="O87" i="14"/>
  <c r="O83" i="14" s="1"/>
  <c r="Q87" i="14"/>
  <c r="V87" i="14"/>
  <c r="G89" i="14"/>
  <c r="M89" i="14" s="1"/>
  <c r="M88" i="14" s="1"/>
  <c r="I89" i="14"/>
  <c r="K89" i="14"/>
  <c r="K88" i="14" s="1"/>
  <c r="O89" i="14"/>
  <c r="O88" i="14" s="1"/>
  <c r="Q89" i="14"/>
  <c r="V89" i="14"/>
  <c r="V88" i="14" s="1"/>
  <c r="G90" i="14"/>
  <c r="I90" i="14"/>
  <c r="K90" i="14"/>
  <c r="M90" i="14"/>
  <c r="O90" i="14"/>
  <c r="Q90" i="14"/>
  <c r="V90" i="14"/>
  <c r="G105" i="14"/>
  <c r="M105" i="14" s="1"/>
  <c r="I105" i="14"/>
  <c r="K105" i="14"/>
  <c r="O105" i="14"/>
  <c r="Q105" i="14"/>
  <c r="V105" i="14"/>
  <c r="G108" i="14"/>
  <c r="I108" i="14"/>
  <c r="I88" i="14" s="1"/>
  <c r="K108" i="14"/>
  <c r="M108" i="14"/>
  <c r="O108" i="14"/>
  <c r="Q108" i="14"/>
  <c r="Q88" i="14" s="1"/>
  <c r="V108" i="14"/>
  <c r="G109" i="14"/>
  <c r="K109" i="14"/>
  <c r="O109" i="14"/>
  <c r="V109" i="14"/>
  <c r="G110" i="14"/>
  <c r="I110" i="14"/>
  <c r="I109" i="14" s="1"/>
  <c r="K110" i="14"/>
  <c r="M110" i="14"/>
  <c r="M109" i="14" s="1"/>
  <c r="O110" i="14"/>
  <c r="Q110" i="14"/>
  <c r="Q109" i="14" s="1"/>
  <c r="V110" i="14"/>
  <c r="AE113" i="14"/>
  <c r="G205" i="13"/>
  <c r="BA123" i="13"/>
  <c r="BA113" i="13"/>
  <c r="BA101" i="13"/>
  <c r="BA97" i="13"/>
  <c r="BA85" i="13"/>
  <c r="BA71" i="13"/>
  <c r="BA69" i="13"/>
  <c r="BA55" i="13"/>
  <c r="BA53" i="13"/>
  <c r="BA37" i="13"/>
  <c r="BA35" i="13"/>
  <c r="BA33" i="13"/>
  <c r="BA28" i="13"/>
  <c r="BA26" i="13"/>
  <c r="BA24" i="13"/>
  <c r="BA22" i="13"/>
  <c r="BA20" i="13"/>
  <c r="BA17" i="13"/>
  <c r="BA15" i="13"/>
  <c r="G9" i="13"/>
  <c r="M9" i="13" s="1"/>
  <c r="I9" i="13"/>
  <c r="I8" i="13" s="1"/>
  <c r="K9" i="13"/>
  <c r="K8" i="13" s="1"/>
  <c r="O9" i="13"/>
  <c r="Q9" i="13"/>
  <c r="Q8" i="13" s="1"/>
  <c r="V9" i="13"/>
  <c r="V8" i="13" s="1"/>
  <c r="G11" i="13"/>
  <c r="I11" i="13"/>
  <c r="K11" i="13"/>
  <c r="M11" i="13"/>
  <c r="O11" i="13"/>
  <c r="Q11" i="13"/>
  <c r="V11" i="13"/>
  <c r="G13" i="13"/>
  <c r="I13" i="13"/>
  <c r="K13" i="13"/>
  <c r="M13" i="13"/>
  <c r="O13" i="13"/>
  <c r="Q13" i="13"/>
  <c r="V13" i="13"/>
  <c r="G14" i="13"/>
  <c r="M14" i="13" s="1"/>
  <c r="I14" i="13"/>
  <c r="K14" i="13"/>
  <c r="O14" i="13"/>
  <c r="O8" i="13" s="1"/>
  <c r="Q14" i="13"/>
  <c r="V14" i="13"/>
  <c r="G16" i="13"/>
  <c r="M16" i="13" s="1"/>
  <c r="I16" i="13"/>
  <c r="K16" i="13"/>
  <c r="O16" i="13"/>
  <c r="Q16" i="13"/>
  <c r="V16" i="13"/>
  <c r="G19" i="13"/>
  <c r="I19" i="13"/>
  <c r="K19" i="13"/>
  <c r="M19" i="13"/>
  <c r="O19" i="13"/>
  <c r="Q19" i="13"/>
  <c r="V19" i="13"/>
  <c r="G21" i="13"/>
  <c r="I21" i="13"/>
  <c r="K21" i="13"/>
  <c r="M21" i="13"/>
  <c r="O21" i="13"/>
  <c r="Q21" i="13"/>
  <c r="V21" i="13"/>
  <c r="G23" i="13"/>
  <c r="M23" i="13" s="1"/>
  <c r="I23" i="13"/>
  <c r="K23" i="13"/>
  <c r="O23" i="13"/>
  <c r="Q23" i="13"/>
  <c r="V23" i="13"/>
  <c r="G25" i="13"/>
  <c r="M25" i="13" s="1"/>
  <c r="I25" i="13"/>
  <c r="K25" i="13"/>
  <c r="O25" i="13"/>
  <c r="Q25" i="13"/>
  <c r="V25" i="13"/>
  <c r="G27" i="13"/>
  <c r="I27" i="13"/>
  <c r="K27" i="13"/>
  <c r="M27" i="13"/>
  <c r="O27" i="13"/>
  <c r="Q27" i="13"/>
  <c r="V27" i="13"/>
  <c r="G32" i="13"/>
  <c r="I32" i="13"/>
  <c r="K32" i="13"/>
  <c r="M32" i="13"/>
  <c r="O32" i="13"/>
  <c r="Q32" i="13"/>
  <c r="V32" i="13"/>
  <c r="G34" i="13"/>
  <c r="M34" i="13" s="1"/>
  <c r="I34" i="13"/>
  <c r="K34" i="13"/>
  <c r="O34" i="13"/>
  <c r="Q34" i="13"/>
  <c r="V34" i="13"/>
  <c r="G36" i="13"/>
  <c r="M36" i="13" s="1"/>
  <c r="I36" i="13"/>
  <c r="K36" i="13"/>
  <c r="O36" i="13"/>
  <c r="Q36" i="13"/>
  <c r="V36" i="13"/>
  <c r="G52" i="13"/>
  <c r="I52" i="13"/>
  <c r="K52" i="13"/>
  <c r="M52" i="13"/>
  <c r="O52" i="13"/>
  <c r="Q52" i="13"/>
  <c r="V52" i="13"/>
  <c r="G54" i="13"/>
  <c r="I54" i="13"/>
  <c r="K54" i="13"/>
  <c r="M54" i="13"/>
  <c r="O54" i="13"/>
  <c r="Q54" i="13"/>
  <c r="V54" i="13"/>
  <c r="G68" i="13"/>
  <c r="M68" i="13" s="1"/>
  <c r="I68" i="13"/>
  <c r="K68" i="13"/>
  <c r="O68" i="13"/>
  <c r="Q68" i="13"/>
  <c r="V68" i="13"/>
  <c r="G70" i="13"/>
  <c r="I70" i="13"/>
  <c r="K70" i="13"/>
  <c r="M70" i="13"/>
  <c r="O70" i="13"/>
  <c r="Q70" i="13"/>
  <c r="V70" i="13"/>
  <c r="G84" i="13"/>
  <c r="I84" i="13"/>
  <c r="K84" i="13"/>
  <c r="M84" i="13"/>
  <c r="O84" i="13"/>
  <c r="Q84" i="13"/>
  <c r="V84" i="13"/>
  <c r="G86" i="13"/>
  <c r="I86" i="13"/>
  <c r="K86" i="13"/>
  <c r="M86" i="13"/>
  <c r="O86" i="13"/>
  <c r="Q86" i="13"/>
  <c r="V86" i="13"/>
  <c r="G89" i="13"/>
  <c r="M89" i="13" s="1"/>
  <c r="I89" i="13"/>
  <c r="K89" i="13"/>
  <c r="O89" i="13"/>
  <c r="Q89" i="13"/>
  <c r="V89" i="13"/>
  <c r="G92" i="13"/>
  <c r="I92" i="13"/>
  <c r="K92" i="13"/>
  <c r="M92" i="13"/>
  <c r="O92" i="13"/>
  <c r="Q92" i="13"/>
  <c r="V92" i="13"/>
  <c r="G94" i="13"/>
  <c r="I94" i="13"/>
  <c r="K94" i="13"/>
  <c r="M94" i="13"/>
  <c r="O94" i="13"/>
  <c r="Q94" i="13"/>
  <c r="V94" i="13"/>
  <c r="G96" i="13"/>
  <c r="I96" i="13"/>
  <c r="K96" i="13"/>
  <c r="M96" i="13"/>
  <c r="O96" i="13"/>
  <c r="Q96" i="13"/>
  <c r="V96" i="13"/>
  <c r="G100" i="13"/>
  <c r="M100" i="13" s="1"/>
  <c r="I100" i="13"/>
  <c r="K100" i="13"/>
  <c r="O100" i="13"/>
  <c r="Q100" i="13"/>
  <c r="V100" i="13"/>
  <c r="G102" i="13"/>
  <c r="I102" i="13"/>
  <c r="K102" i="13"/>
  <c r="M102" i="13"/>
  <c r="O102" i="13"/>
  <c r="Q102" i="13"/>
  <c r="V102" i="13"/>
  <c r="G108" i="13"/>
  <c r="I108" i="13"/>
  <c r="K108" i="13"/>
  <c r="M108" i="13"/>
  <c r="O108" i="13"/>
  <c r="Q108" i="13"/>
  <c r="V108" i="13"/>
  <c r="G112" i="13"/>
  <c r="I112" i="13"/>
  <c r="K112" i="13"/>
  <c r="M112" i="13"/>
  <c r="O112" i="13"/>
  <c r="Q112" i="13"/>
  <c r="V112" i="13"/>
  <c r="G115" i="13"/>
  <c r="M115" i="13" s="1"/>
  <c r="I115" i="13"/>
  <c r="K115" i="13"/>
  <c r="O115" i="13"/>
  <c r="Q115" i="13"/>
  <c r="V115" i="13"/>
  <c r="G119" i="13"/>
  <c r="I119" i="13"/>
  <c r="K119" i="13"/>
  <c r="M119" i="13"/>
  <c r="O119" i="13"/>
  <c r="Q119" i="13"/>
  <c r="V119" i="13"/>
  <c r="G122" i="13"/>
  <c r="I122" i="13"/>
  <c r="I121" i="13" s="1"/>
  <c r="K122" i="13"/>
  <c r="M122" i="13"/>
  <c r="O122" i="13"/>
  <c r="Q122" i="13"/>
  <c r="Q121" i="13" s="1"/>
  <c r="V122" i="13"/>
  <c r="G124" i="13"/>
  <c r="G121" i="13" s="1"/>
  <c r="I124" i="13"/>
  <c r="K124" i="13"/>
  <c r="O124" i="13"/>
  <c r="O121" i="13" s="1"/>
  <c r="Q124" i="13"/>
  <c r="V124" i="13"/>
  <c r="G125" i="13"/>
  <c r="I125" i="13"/>
  <c r="K125" i="13"/>
  <c r="M125" i="13"/>
  <c r="O125" i="13"/>
  <c r="Q125" i="13"/>
  <c r="V125" i="13"/>
  <c r="G126" i="13"/>
  <c r="M126" i="13" s="1"/>
  <c r="I126" i="13"/>
  <c r="K126" i="13"/>
  <c r="K121" i="13" s="1"/>
  <c r="O126" i="13"/>
  <c r="Q126" i="13"/>
  <c r="V126" i="13"/>
  <c r="V121" i="13" s="1"/>
  <c r="G128" i="13"/>
  <c r="G127" i="13" s="1"/>
  <c r="I128" i="13"/>
  <c r="I127" i="13" s="1"/>
  <c r="K128" i="13"/>
  <c r="K127" i="13" s="1"/>
  <c r="O128" i="13"/>
  <c r="O127" i="13" s="1"/>
  <c r="Q128" i="13"/>
  <c r="Q127" i="13" s="1"/>
  <c r="V128" i="13"/>
  <c r="V127" i="13" s="1"/>
  <c r="G131" i="13"/>
  <c r="I131" i="13"/>
  <c r="K131" i="13"/>
  <c r="M131" i="13"/>
  <c r="O131" i="13"/>
  <c r="Q131" i="13"/>
  <c r="V131" i="13"/>
  <c r="G132" i="13"/>
  <c r="I132" i="13"/>
  <c r="K132" i="13"/>
  <c r="M132" i="13"/>
  <c r="O132" i="13"/>
  <c r="Q132" i="13"/>
  <c r="V132" i="13"/>
  <c r="G133" i="13"/>
  <c r="I133" i="13"/>
  <c r="K133" i="13"/>
  <c r="M133" i="13"/>
  <c r="O133" i="13"/>
  <c r="Q133" i="13"/>
  <c r="V133" i="13"/>
  <c r="G134" i="13"/>
  <c r="M134" i="13" s="1"/>
  <c r="I134" i="13"/>
  <c r="K134" i="13"/>
  <c r="O134" i="13"/>
  <c r="Q134" i="13"/>
  <c r="V134" i="13"/>
  <c r="G135" i="13"/>
  <c r="I135" i="13"/>
  <c r="K135" i="13"/>
  <c r="M135" i="13"/>
  <c r="O135" i="13"/>
  <c r="Q135" i="13"/>
  <c r="V135" i="13"/>
  <c r="G137" i="13"/>
  <c r="G136" i="13" s="1"/>
  <c r="I137" i="13"/>
  <c r="I136" i="13" s="1"/>
  <c r="K137" i="13"/>
  <c r="M137" i="13"/>
  <c r="O137" i="13"/>
  <c r="O136" i="13" s="1"/>
  <c r="Q137" i="13"/>
  <c r="Q136" i="13" s="1"/>
  <c r="V137" i="13"/>
  <c r="G140" i="13"/>
  <c r="M140" i="13" s="1"/>
  <c r="I140" i="13"/>
  <c r="K140" i="13"/>
  <c r="O140" i="13"/>
  <c r="Q140" i="13"/>
  <c r="V140" i="13"/>
  <c r="G144" i="13"/>
  <c r="I144" i="13"/>
  <c r="K144" i="13"/>
  <c r="K136" i="13" s="1"/>
  <c r="M144" i="13"/>
  <c r="O144" i="13"/>
  <c r="Q144" i="13"/>
  <c r="V144" i="13"/>
  <c r="V136" i="13" s="1"/>
  <c r="G147" i="13"/>
  <c r="I147" i="13"/>
  <c r="I146" i="13" s="1"/>
  <c r="K147" i="13"/>
  <c r="M147" i="13"/>
  <c r="O147" i="13"/>
  <c r="Q147" i="13"/>
  <c r="Q146" i="13" s="1"/>
  <c r="V147" i="13"/>
  <c r="G149" i="13"/>
  <c r="G146" i="13" s="1"/>
  <c r="I149" i="13"/>
  <c r="K149" i="13"/>
  <c r="K146" i="13" s="1"/>
  <c r="O149" i="13"/>
  <c r="O146" i="13" s="1"/>
  <c r="Q149" i="13"/>
  <c r="V149" i="13"/>
  <c r="V146" i="13" s="1"/>
  <c r="G151" i="13"/>
  <c r="I151" i="13"/>
  <c r="K151" i="13"/>
  <c r="M151" i="13"/>
  <c r="O151" i="13"/>
  <c r="Q151" i="13"/>
  <c r="V151" i="13"/>
  <c r="G153" i="13"/>
  <c r="M153" i="13" s="1"/>
  <c r="I153" i="13"/>
  <c r="K153" i="13"/>
  <c r="O153" i="13"/>
  <c r="Q153" i="13"/>
  <c r="V153" i="13"/>
  <c r="G155" i="13"/>
  <c r="I155" i="13"/>
  <c r="K155" i="13"/>
  <c r="M155" i="13"/>
  <c r="O155" i="13"/>
  <c r="Q155" i="13"/>
  <c r="V155" i="13"/>
  <c r="G156" i="13"/>
  <c r="M156" i="13" s="1"/>
  <c r="I156" i="13"/>
  <c r="K156" i="13"/>
  <c r="O156" i="13"/>
  <c r="Q156" i="13"/>
  <c r="V156" i="13"/>
  <c r="G157" i="13"/>
  <c r="I157" i="13"/>
  <c r="K157" i="13"/>
  <c r="M157" i="13"/>
  <c r="O157" i="13"/>
  <c r="Q157" i="13"/>
  <c r="V157" i="13"/>
  <c r="G159" i="13"/>
  <c r="M159" i="13" s="1"/>
  <c r="I159" i="13"/>
  <c r="K159" i="13"/>
  <c r="O159" i="13"/>
  <c r="Q159" i="13"/>
  <c r="V159" i="13"/>
  <c r="G160" i="13"/>
  <c r="I160" i="13"/>
  <c r="K160" i="13"/>
  <c r="M160" i="13"/>
  <c r="O160" i="13"/>
  <c r="Q160" i="13"/>
  <c r="V160" i="13"/>
  <c r="G162" i="13"/>
  <c r="M162" i="13" s="1"/>
  <c r="I162" i="13"/>
  <c r="K162" i="13"/>
  <c r="O162" i="13"/>
  <c r="Q162" i="13"/>
  <c r="V162" i="13"/>
  <c r="G163" i="13"/>
  <c r="I163" i="13"/>
  <c r="K163" i="13"/>
  <c r="M163" i="13"/>
  <c r="O163" i="13"/>
  <c r="Q163" i="13"/>
  <c r="V163" i="13"/>
  <c r="G164" i="13"/>
  <c r="M164" i="13" s="1"/>
  <c r="I164" i="13"/>
  <c r="K164" i="13"/>
  <c r="O164" i="13"/>
  <c r="Q164" i="13"/>
  <c r="V164" i="13"/>
  <c r="G165" i="13"/>
  <c r="I165" i="13"/>
  <c r="K165" i="13"/>
  <c r="M165" i="13"/>
  <c r="O165" i="13"/>
  <c r="Q165" i="13"/>
  <c r="V165" i="13"/>
  <c r="G166" i="13"/>
  <c r="M166" i="13" s="1"/>
  <c r="I166" i="13"/>
  <c r="K166" i="13"/>
  <c r="O166" i="13"/>
  <c r="Q166" i="13"/>
  <c r="V166" i="13"/>
  <c r="G167" i="13"/>
  <c r="I167" i="13"/>
  <c r="K167" i="13"/>
  <c r="M167" i="13"/>
  <c r="O167" i="13"/>
  <c r="Q167" i="13"/>
  <c r="V167" i="13"/>
  <c r="G168" i="13"/>
  <c r="M168" i="13" s="1"/>
  <c r="I168" i="13"/>
  <c r="K168" i="13"/>
  <c r="O168" i="13"/>
  <c r="Q168" i="13"/>
  <c r="V168" i="13"/>
  <c r="G169" i="13"/>
  <c r="I169" i="13"/>
  <c r="K169" i="13"/>
  <c r="M169" i="13"/>
  <c r="O169" i="13"/>
  <c r="Q169" i="13"/>
  <c r="V169" i="13"/>
  <c r="G170" i="13"/>
  <c r="M170" i="13" s="1"/>
  <c r="I170" i="13"/>
  <c r="K170" i="13"/>
  <c r="O170" i="13"/>
  <c r="Q170" i="13"/>
  <c r="V170" i="13"/>
  <c r="G171" i="13"/>
  <c r="I171" i="13"/>
  <c r="K171" i="13"/>
  <c r="M171" i="13"/>
  <c r="O171" i="13"/>
  <c r="Q171" i="13"/>
  <c r="V171" i="13"/>
  <c r="G172" i="13"/>
  <c r="M172" i="13" s="1"/>
  <c r="I172" i="13"/>
  <c r="K172" i="13"/>
  <c r="O172" i="13"/>
  <c r="Q172" i="13"/>
  <c r="V172" i="13"/>
  <c r="G173" i="13"/>
  <c r="I173" i="13"/>
  <c r="K173" i="13"/>
  <c r="M173" i="13"/>
  <c r="O173" i="13"/>
  <c r="Q173" i="13"/>
  <c r="V173" i="13"/>
  <c r="G174" i="13"/>
  <c r="M174" i="13" s="1"/>
  <c r="I174" i="13"/>
  <c r="K174" i="13"/>
  <c r="O174" i="13"/>
  <c r="Q174" i="13"/>
  <c r="V174" i="13"/>
  <c r="G175" i="13"/>
  <c r="I175" i="13"/>
  <c r="K175" i="13"/>
  <c r="M175" i="13"/>
  <c r="O175" i="13"/>
  <c r="Q175" i="13"/>
  <c r="V175" i="13"/>
  <c r="G176" i="13"/>
  <c r="M176" i="13" s="1"/>
  <c r="I176" i="13"/>
  <c r="K176" i="13"/>
  <c r="O176" i="13"/>
  <c r="Q176" i="13"/>
  <c r="V176" i="13"/>
  <c r="G177" i="13"/>
  <c r="I177" i="13"/>
  <c r="K177" i="13"/>
  <c r="M177" i="13"/>
  <c r="O177" i="13"/>
  <c r="Q177" i="13"/>
  <c r="V177" i="13"/>
  <c r="G178" i="13"/>
  <c r="M178" i="13" s="1"/>
  <c r="I178" i="13"/>
  <c r="K178" i="13"/>
  <c r="O178" i="13"/>
  <c r="Q178" i="13"/>
  <c r="V178" i="13"/>
  <c r="G179" i="13"/>
  <c r="I179" i="13"/>
  <c r="K179" i="13"/>
  <c r="M179" i="13"/>
  <c r="O179" i="13"/>
  <c r="Q179" i="13"/>
  <c r="V179" i="13"/>
  <c r="G180" i="13"/>
  <c r="M180" i="13" s="1"/>
  <c r="I180" i="13"/>
  <c r="K180" i="13"/>
  <c r="O180" i="13"/>
  <c r="Q180" i="13"/>
  <c r="V180" i="13"/>
  <c r="G182" i="13"/>
  <c r="G181" i="13" s="1"/>
  <c r="I182" i="13"/>
  <c r="I181" i="13" s="1"/>
  <c r="K182" i="13"/>
  <c r="K181" i="13" s="1"/>
  <c r="O182" i="13"/>
  <c r="O181" i="13" s="1"/>
  <c r="Q182" i="13"/>
  <c r="Q181" i="13" s="1"/>
  <c r="V182" i="13"/>
  <c r="V181" i="13" s="1"/>
  <c r="G183" i="13"/>
  <c r="I183" i="13"/>
  <c r="K183" i="13"/>
  <c r="M183" i="13"/>
  <c r="O183" i="13"/>
  <c r="Q183" i="13"/>
  <c r="V183" i="13"/>
  <c r="G184" i="13"/>
  <c r="I184" i="13"/>
  <c r="K184" i="13"/>
  <c r="M184" i="13"/>
  <c r="O184" i="13"/>
  <c r="Q184" i="13"/>
  <c r="V184" i="13"/>
  <c r="G185" i="13"/>
  <c r="O185" i="13"/>
  <c r="G186" i="13"/>
  <c r="M186" i="13" s="1"/>
  <c r="M185" i="13" s="1"/>
  <c r="I186" i="13"/>
  <c r="I185" i="13" s="1"/>
  <c r="K186" i="13"/>
  <c r="K185" i="13" s="1"/>
  <c r="O186" i="13"/>
  <c r="Q186" i="13"/>
  <c r="Q185" i="13" s="1"/>
  <c r="V186" i="13"/>
  <c r="V185" i="13" s="1"/>
  <c r="G187" i="13"/>
  <c r="I187" i="13"/>
  <c r="K187" i="13"/>
  <c r="M187" i="13"/>
  <c r="O187" i="13"/>
  <c r="Q187" i="13"/>
  <c r="V187" i="13"/>
  <c r="K189" i="13"/>
  <c r="V189" i="13"/>
  <c r="G190" i="13"/>
  <c r="G189" i="13" s="1"/>
  <c r="I190" i="13"/>
  <c r="I189" i="13" s="1"/>
  <c r="K190" i="13"/>
  <c r="O190" i="13"/>
  <c r="O189" i="13" s="1"/>
  <c r="Q190" i="13"/>
  <c r="Q189" i="13" s="1"/>
  <c r="V190" i="13"/>
  <c r="G193" i="13"/>
  <c r="I193" i="13"/>
  <c r="I192" i="13" s="1"/>
  <c r="K193" i="13"/>
  <c r="K192" i="13" s="1"/>
  <c r="M193" i="13"/>
  <c r="M192" i="13" s="1"/>
  <c r="O193" i="13"/>
  <c r="Q193" i="13"/>
  <c r="Q192" i="13" s="1"/>
  <c r="V193" i="13"/>
  <c r="V192" i="13" s="1"/>
  <c r="G195" i="13"/>
  <c r="G192" i="13" s="1"/>
  <c r="I195" i="13"/>
  <c r="K195" i="13"/>
  <c r="M195" i="13"/>
  <c r="O195" i="13"/>
  <c r="O192" i="13" s="1"/>
  <c r="Q195" i="13"/>
  <c r="V195" i="13"/>
  <c r="G196" i="13"/>
  <c r="M196" i="13" s="1"/>
  <c r="I196" i="13"/>
  <c r="K196" i="13"/>
  <c r="O196" i="13"/>
  <c r="Q196" i="13"/>
  <c r="V196" i="13"/>
  <c r="G197" i="13"/>
  <c r="M197" i="13" s="1"/>
  <c r="I197" i="13"/>
  <c r="K197" i="13"/>
  <c r="O197" i="13"/>
  <c r="Q197" i="13"/>
  <c r="V197" i="13"/>
  <c r="G199" i="13"/>
  <c r="I199" i="13"/>
  <c r="K199" i="13"/>
  <c r="M199" i="13"/>
  <c r="O199" i="13"/>
  <c r="Q199" i="13"/>
  <c r="V199" i="13"/>
  <c r="G201" i="13"/>
  <c r="K201" i="13"/>
  <c r="O201" i="13"/>
  <c r="V201" i="13"/>
  <c r="G202" i="13"/>
  <c r="M202" i="13" s="1"/>
  <c r="M201" i="13" s="1"/>
  <c r="I202" i="13"/>
  <c r="I201" i="13" s="1"/>
  <c r="K202" i="13"/>
  <c r="O202" i="13"/>
  <c r="Q202" i="13"/>
  <c r="Q201" i="13" s="1"/>
  <c r="V202" i="13"/>
  <c r="AE205" i="13"/>
  <c r="AF205" i="13"/>
  <c r="G9" i="12"/>
  <c r="M9" i="12" s="1"/>
  <c r="I9" i="12"/>
  <c r="I8" i="12" s="1"/>
  <c r="K9" i="12"/>
  <c r="K8" i="12" s="1"/>
  <c r="O9" i="12"/>
  <c r="Q9" i="12"/>
  <c r="Q8" i="12" s="1"/>
  <c r="V9" i="12"/>
  <c r="V8" i="12" s="1"/>
  <c r="G11" i="12"/>
  <c r="I11" i="12"/>
  <c r="K11" i="12"/>
  <c r="M11" i="12"/>
  <c r="O11" i="12"/>
  <c r="Q11" i="12"/>
  <c r="V11" i="12"/>
  <c r="G13" i="12"/>
  <c r="I13" i="12"/>
  <c r="K13" i="12"/>
  <c r="M13" i="12"/>
  <c r="O13" i="12"/>
  <c r="Q13" i="12"/>
  <c r="V13" i="12"/>
  <c r="G14" i="12"/>
  <c r="G8" i="12" s="1"/>
  <c r="I14" i="12"/>
  <c r="K14" i="12"/>
  <c r="O14" i="12"/>
  <c r="O8" i="12" s="1"/>
  <c r="Q14" i="12"/>
  <c r="V14" i="12"/>
  <c r="G15" i="12"/>
  <c r="M15" i="12" s="1"/>
  <c r="I15" i="12"/>
  <c r="K15" i="12"/>
  <c r="O15" i="12"/>
  <c r="Q15" i="12"/>
  <c r="V15" i="12"/>
  <c r="G16" i="12"/>
  <c r="I16" i="12"/>
  <c r="K16" i="12"/>
  <c r="M16" i="12"/>
  <c r="O16" i="12"/>
  <c r="Q16" i="12"/>
  <c r="V16" i="12"/>
  <c r="G17" i="12"/>
  <c r="I17" i="12"/>
  <c r="K17" i="12"/>
  <c r="M17" i="12"/>
  <c r="O17" i="12"/>
  <c r="Q17" i="12"/>
  <c r="V17" i="12"/>
  <c r="G18" i="12"/>
  <c r="M18" i="12" s="1"/>
  <c r="I18" i="12"/>
  <c r="K18" i="12"/>
  <c r="O18" i="12"/>
  <c r="Q18" i="12"/>
  <c r="V18" i="12"/>
  <c r="G19" i="12"/>
  <c r="M19" i="12" s="1"/>
  <c r="I19" i="12"/>
  <c r="K19" i="12"/>
  <c r="O19" i="12"/>
  <c r="Q19" i="12"/>
  <c r="V19" i="12"/>
  <c r="G20" i="12"/>
  <c r="I20" i="12"/>
  <c r="K20" i="12"/>
  <c r="M20" i="12"/>
  <c r="O20" i="12"/>
  <c r="Q20" i="12"/>
  <c r="V20" i="12"/>
  <c r="G22" i="12"/>
  <c r="G21" i="12" s="1"/>
  <c r="I77" i="1" s="1"/>
  <c r="I22" i="12"/>
  <c r="I21" i="12" s="1"/>
  <c r="K22" i="12"/>
  <c r="K21" i="12" s="1"/>
  <c r="O22" i="12"/>
  <c r="O21" i="12" s="1"/>
  <c r="Q22" i="12"/>
  <c r="Q21" i="12" s="1"/>
  <c r="V22" i="12"/>
  <c r="V21" i="12" s="1"/>
  <c r="G24" i="12"/>
  <c r="M24" i="12" s="1"/>
  <c r="I24" i="12"/>
  <c r="K24" i="12"/>
  <c r="O24" i="12"/>
  <c r="Q24" i="12"/>
  <c r="V24" i="12"/>
  <c r="G25" i="12"/>
  <c r="I25" i="12"/>
  <c r="K25" i="12"/>
  <c r="M25" i="12"/>
  <c r="O25" i="12"/>
  <c r="Q25" i="12"/>
  <c r="V25" i="12"/>
  <c r="G29" i="12"/>
  <c r="I29" i="12"/>
  <c r="K29" i="12"/>
  <c r="M29" i="12"/>
  <c r="O29" i="12"/>
  <c r="Q29" i="12"/>
  <c r="V29" i="12"/>
  <c r="G30" i="12"/>
  <c r="M30" i="12" s="1"/>
  <c r="I30" i="12"/>
  <c r="K30" i="12"/>
  <c r="O30" i="12"/>
  <c r="Q30" i="12"/>
  <c r="V30" i="12"/>
  <c r="G31" i="12"/>
  <c r="I31" i="12"/>
  <c r="K31" i="12"/>
  <c r="M31" i="12"/>
  <c r="O31" i="12"/>
  <c r="Q31" i="12"/>
  <c r="V31" i="12"/>
  <c r="G32" i="12"/>
  <c r="M32" i="12" s="1"/>
  <c r="I32" i="12"/>
  <c r="K32" i="12"/>
  <c r="O32" i="12"/>
  <c r="Q32" i="12"/>
  <c r="V32" i="12"/>
  <c r="G35" i="12"/>
  <c r="I35" i="12"/>
  <c r="K35" i="12"/>
  <c r="M35" i="12"/>
  <c r="O35" i="12"/>
  <c r="Q35" i="12"/>
  <c r="V35" i="12"/>
  <c r="G36" i="12"/>
  <c r="M36" i="12" s="1"/>
  <c r="I36" i="12"/>
  <c r="K36" i="12"/>
  <c r="O36" i="12"/>
  <c r="Q36" i="12"/>
  <c r="V36" i="12"/>
  <c r="G37" i="12"/>
  <c r="I37" i="12"/>
  <c r="K37" i="12"/>
  <c r="M37" i="12"/>
  <c r="O37" i="12"/>
  <c r="Q37" i="12"/>
  <c r="V37" i="12"/>
  <c r="G38" i="12"/>
  <c r="I38" i="12"/>
  <c r="K38" i="12"/>
  <c r="M38" i="12"/>
  <c r="O38" i="12"/>
  <c r="Q38" i="12"/>
  <c r="V38" i="12"/>
  <c r="G39" i="12"/>
  <c r="M39" i="12" s="1"/>
  <c r="I39" i="12"/>
  <c r="K39" i="12"/>
  <c r="O39" i="12"/>
  <c r="Q39" i="12"/>
  <c r="V39" i="12"/>
  <c r="AE41" i="12"/>
  <c r="F40" i="1" s="1"/>
  <c r="AF41" i="12"/>
  <c r="G41" i="1" s="1"/>
  <c r="I19" i="1"/>
  <c r="I18" i="1"/>
  <c r="I17" i="1"/>
  <c r="H48" i="1"/>
  <c r="I45" i="1"/>
  <c r="I44" i="1"/>
  <c r="I43" i="1"/>
  <c r="F47" i="1" l="1"/>
  <c r="G47" i="1"/>
  <c r="I67" i="1"/>
  <c r="I16" i="1" s="1"/>
  <c r="I21" i="1" s="1"/>
  <c r="I20" i="1"/>
  <c r="I40" i="1"/>
  <c r="G40" i="1"/>
  <c r="F39" i="1"/>
  <c r="F41" i="1"/>
  <c r="I41" i="1" s="1"/>
  <c r="G41" i="12"/>
  <c r="G39" i="1"/>
  <c r="G48" i="1" s="1"/>
  <c r="G25" i="1" s="1"/>
  <c r="M8" i="15"/>
  <c r="G153" i="15"/>
  <c r="M151" i="15"/>
  <c r="M150" i="15" s="1"/>
  <c r="G141" i="15"/>
  <c r="M140" i="15"/>
  <c r="M139" i="15" s="1"/>
  <c r="M136" i="15"/>
  <c r="M132" i="15" s="1"/>
  <c r="G8" i="15"/>
  <c r="M91" i="15"/>
  <c r="M89" i="15" s="1"/>
  <c r="M85" i="15"/>
  <c r="M82" i="15" s="1"/>
  <c r="M76" i="15"/>
  <c r="M72" i="15" s="1"/>
  <c r="G88" i="14"/>
  <c r="M87" i="14"/>
  <c r="M83" i="14" s="1"/>
  <c r="M79" i="14"/>
  <c r="M76" i="14" s="1"/>
  <c r="M16" i="14"/>
  <c r="M8" i="14" s="1"/>
  <c r="G83" i="14"/>
  <c r="M8" i="13"/>
  <c r="M136" i="13"/>
  <c r="M190" i="13"/>
  <c r="M189" i="13" s="1"/>
  <c r="G8" i="13"/>
  <c r="M182" i="13"/>
  <c r="M181" i="13" s="1"/>
  <c r="M149" i="13"/>
  <c r="M146" i="13" s="1"/>
  <c r="M128" i="13"/>
  <c r="M127" i="13" s="1"/>
  <c r="M124" i="13"/>
  <c r="M121" i="13" s="1"/>
  <c r="M22" i="12"/>
  <c r="M21" i="12" s="1"/>
  <c r="M14" i="12"/>
  <c r="M8" i="12" s="1"/>
  <c r="J28" i="1"/>
  <c r="J26" i="1"/>
  <c r="G38" i="1"/>
  <c r="F38" i="1"/>
  <c r="J23" i="1"/>
  <c r="J24" i="1"/>
  <c r="J25" i="1"/>
  <c r="J27" i="1"/>
  <c r="E24" i="1"/>
  <c r="G24" i="1"/>
  <c r="E26" i="1"/>
  <c r="G26" i="1"/>
  <c r="I47" i="1" l="1"/>
  <c r="I78" i="1"/>
  <c r="J70" i="1" s="1"/>
  <c r="J68" i="1"/>
  <c r="J73" i="1"/>
  <c r="J76" i="1"/>
  <c r="J72" i="1"/>
  <c r="I39" i="1"/>
  <c r="I48" i="1" s="1"/>
  <c r="F48" i="1"/>
  <c r="G23" i="1" s="1"/>
  <c r="A27" i="1" s="1"/>
  <c r="G28" i="1" s="1"/>
  <c r="G27" i="1" s="1"/>
  <c r="G29" i="1" s="1"/>
  <c r="J66" i="1" l="1"/>
  <c r="J74" i="1"/>
  <c r="J69" i="1"/>
  <c r="J67" i="1"/>
  <c r="J64" i="1"/>
  <c r="J63" i="1"/>
  <c r="J77" i="1"/>
  <c r="J71" i="1"/>
  <c r="J65" i="1"/>
  <c r="J75" i="1"/>
  <c r="A28" i="1"/>
  <c r="J45" i="1"/>
  <c r="J44" i="1"/>
  <c r="J39" i="1"/>
  <c r="J48" i="1" s="1"/>
  <c r="J46" i="1"/>
  <c r="J43" i="1"/>
  <c r="J41" i="1"/>
  <c r="J40" i="1"/>
  <c r="J47" i="1"/>
  <c r="J78" i="1" l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Ing. František Kujan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Ing. František Kujan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Ing. František Kujan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Ing. František Kujan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<sst xmlns="http://schemas.openxmlformats.org/spreadsheetml/2006/main" count="2599" uniqueCount="651">
  <si>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</si>
  <si>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</si>
  <si>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</si>
  <si>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</si>
  <si>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</si>
  <si>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</si>
  <si>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</si>
  <si>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</si>
  <si>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</si>
  <si>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</si>
  <si>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</si>
  <si>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</si>
  <si>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</si>
  <si>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</si>
  <si>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</si>
  <si>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</si>
  <si>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</si>
  <si>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</si>
  <si>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</si>
  <si>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</si>
  <si>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</si>
  <si>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</si>
  <si>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</si>
  <si>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</si>
  <si>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</si>
  <si>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</si>
  <si>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</si>
  <si>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</si>
  <si>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</si>
  <si>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</si>
  <si>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</si>
  <si>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</si>
  <si>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</si>
  <si>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</si>
  <si>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</si>
  <si>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</si>
  <si>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</si>
  <si>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</si>
  <si>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</si>
  <si>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</si>
  <si>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</si>
  <si>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</si>
  <si>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</si>
  <si>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Ing. Kujan</t>
  </si>
  <si>
    <t>303</t>
  </si>
  <si>
    <t>MILETÍN - UL. KOMENSKÉHO, REKONSTRUKCE KANALIZACE</t>
  </si>
  <si>
    <t>Vodohospodářská a obchodní společnost, a.s.</t>
  </si>
  <si>
    <t>Na Tobolce 428</t>
  </si>
  <si>
    <t>Jičín-Holínské Předměstí</t>
  </si>
  <si>
    <t>50601</t>
  </si>
  <si>
    <t>60109149</t>
  </si>
  <si>
    <t>CZ60109149</t>
  </si>
  <si>
    <t>Ing. František Kujan</t>
  </si>
  <si>
    <t>Na Liškově 236</t>
  </si>
  <si>
    <t>Krucemburk</t>
  </si>
  <si>
    <t>58266</t>
  </si>
  <si>
    <t>13209469</t>
  </si>
  <si>
    <t>CZ5812020951</t>
  </si>
  <si>
    <t>Stavba</t>
  </si>
  <si>
    <t>Ostatní a vedlejší náklady</t>
  </si>
  <si>
    <t>4</t>
  </si>
  <si>
    <t>OSTATNÍ A VEDLEJŠÍ NÁKLADY</t>
  </si>
  <si>
    <t>Inženýrský objekt</t>
  </si>
  <si>
    <t>IO-300</t>
  </si>
  <si>
    <t>REKONSTRUKCE KANALIZACE</t>
  </si>
  <si>
    <t>1</t>
  </si>
  <si>
    <t>2</t>
  </si>
  <si>
    <t>PŘÍPOJKY SPLAŠKOVÉ KANALIZACE</t>
  </si>
  <si>
    <t>IO-301</t>
  </si>
  <si>
    <t>OPRAVA VODOVODU</t>
  </si>
  <si>
    <t>3</t>
  </si>
  <si>
    <t>Celkem za stavbu</t>
  </si>
  <si>
    <t>CZK</t>
  </si>
  <si>
    <t>#POPS</t>
  </si>
  <si>
    <t>Popis stavby: 303 - MILETÍN - UL. KOMENSKÉHO, REKONSTRUKCE KANALIZACE</t>
  </si>
  <si>
    <t>#POPO</t>
  </si>
  <si>
    <t>Popis objektu: IO-300 - REKONSTRUKCE KANALIZACE</t>
  </si>
  <si>
    <t>#POPR</t>
  </si>
  <si>
    <t>Popis rozpočtu: 1 - REKONSTRUKCE KANALIZACE</t>
  </si>
  <si>
    <t>Popis rozpočtu: 2 - PŘÍPOJKY SPLAŠKOVÉ KANALIZACE</t>
  </si>
  <si>
    <t>Popis objektu: IO-301 - OPRAVA VODOVODU</t>
  </si>
  <si>
    <t>Popis rozpočtu: 3 - OPRAVA VODOVODU</t>
  </si>
  <si>
    <t>Popis objektu: IO-302 - OSTATNÍ A VEDLEJŠÍ NÁKLADY</t>
  </si>
  <si>
    <t>Popis rozpočtu: 4 - OSTATNÍ A VEDLEJŠÍ NÁKLADY</t>
  </si>
  <si>
    <t>Rekapitulace dílů</t>
  </si>
  <si>
    <t>Typ dílu</t>
  </si>
  <si>
    <t>Zemní práce</t>
  </si>
  <si>
    <t>Základy a zvláštní zakládání</t>
  </si>
  <si>
    <t>Vodorovné konstrukce</t>
  </si>
  <si>
    <t>5</t>
  </si>
  <si>
    <t>Komunikace</t>
  </si>
  <si>
    <t>8</t>
  </si>
  <si>
    <t>Trubní vedení</t>
  </si>
  <si>
    <t>87</t>
  </si>
  <si>
    <t>Potrubí z trub z plastických hmot</t>
  </si>
  <si>
    <t>89</t>
  </si>
  <si>
    <t>Ostatní konstrukce na trubním vedení</t>
  </si>
  <si>
    <t>91</t>
  </si>
  <si>
    <t>Doplňující práce na komunikaci</t>
  </si>
  <si>
    <t>93</t>
  </si>
  <si>
    <t>Dokončovací práce inženýrských staveb</t>
  </si>
  <si>
    <t>96</t>
  </si>
  <si>
    <t>Bourání konstrukcí</t>
  </si>
  <si>
    <t>97</t>
  </si>
  <si>
    <t>Přesuny suti a vybouraných hmot</t>
  </si>
  <si>
    <t>99</t>
  </si>
  <si>
    <t>Staveništní přesun hmot</t>
  </si>
  <si>
    <t>722</t>
  </si>
  <si>
    <t>Vnitřní vodovod</t>
  </si>
  <si>
    <t>VN</t>
  </si>
  <si>
    <t>ON</t>
  </si>
  <si>
    <t>Soupis vedlejších a ostatních nákladů</t>
  </si>
  <si>
    <t>#TypZaznamu#</t>
  </si>
  <si>
    <t>STA</t>
  </si>
  <si>
    <t>IO-302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</si>
  <si>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</si>
  <si>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</si>
  <si>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</si>
  <si>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</si>
  <si>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</si>
  <si>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</si>
  <si>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</si>
  <si>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</si>
  <si>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</si>
  <si>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</si>
  <si>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</si>
  <si>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</si>
  <si>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</si>
  <si>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</si>
  <si>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</si>
  <si>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</si>
  <si>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</si>
  <si>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</si>
  <si>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</si>
  <si>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</si>
  <si>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</si>
  <si>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</si>
  <si>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</si>
  <si>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</si>
  <si>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</si>
  <si>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</si>
  <si>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005111020R</t>
  </si>
  <si>
    <t>Vytyčení stavby</t>
  </si>
  <si>
    <t>Soubor</t>
  </si>
  <si>
    <t>RTS 22/ II</t>
  </si>
  <si>
    <t>Indiv</t>
  </si>
  <si>
    <t>VRN</t>
  </si>
  <si>
    <t>POL99_8</t>
  </si>
  <si>
    <t>v průběhu a po dokončení stavby : 1</t>
  </si>
  <si>
    <t>VV</t>
  </si>
  <si>
    <t>005111021R</t>
  </si>
  <si>
    <t>Vytyčení inženýrských sítí</t>
  </si>
  <si>
    <t>včetně ověření jejich skutečné polohy : 1</t>
  </si>
  <si>
    <t>005121 R</t>
  </si>
  <si>
    <t>Zařízení staveniště</t>
  </si>
  <si>
    <t>005122 R</t>
  </si>
  <si>
    <t>Provozní vlivy</t>
  </si>
  <si>
    <t>005124010R</t>
  </si>
  <si>
    <t>Koordinační činnost</t>
  </si>
  <si>
    <t>VN1</t>
  </si>
  <si>
    <t>Doplňkový inženýrsko-geologický průzkum</t>
  </si>
  <si>
    <t>soubor</t>
  </si>
  <si>
    <t>Vlastní</t>
  </si>
  <si>
    <t>VN4</t>
  </si>
  <si>
    <t>Stavebně-statický průzkum sledování vlivů stavby na okolní objekty, řízené protlaky</t>
  </si>
  <si>
    <t>VN5</t>
  </si>
  <si>
    <t>Plán zásad organizace výstavby</t>
  </si>
  <si>
    <t>VN6</t>
  </si>
  <si>
    <t>Obnovení platnosti vyjádření správců sítí</t>
  </si>
  <si>
    <t>VN7</t>
  </si>
  <si>
    <t>Zajištění DIO - návrh, projednání, realizace (částečná uzavírka, úplná uzavírka, objízdné trasy)</t>
  </si>
  <si>
    <t>00511 R</t>
  </si>
  <si>
    <t xml:space="preserve">Geodetické práce </t>
  </si>
  <si>
    <t>005211020R</t>
  </si>
  <si>
    <t>Ochrana stávaj. inženýrských sítí na staveništi</t>
  </si>
  <si>
    <t>00523  R</t>
  </si>
  <si>
    <t>Zkoušky a revize</t>
  </si>
  <si>
    <t>zkoušky hutnění : 1</t>
  </si>
  <si>
    <t xml:space="preserve">statické zkoušky; 5 : </t>
  </si>
  <si>
    <t xml:space="preserve">dynamické zkoušky; 10 : </t>
  </si>
  <si>
    <t>00524 R</t>
  </si>
  <si>
    <t>Předání a převzetí díla</t>
  </si>
  <si>
    <t>005241010R</t>
  </si>
  <si>
    <t xml:space="preserve">Dokumentace skutečného provedení </t>
  </si>
  <si>
    <t>005241020R</t>
  </si>
  <si>
    <t xml:space="preserve">Geodetické zaměření skutečného provedení  </t>
  </si>
  <si>
    <t>005261030R</t>
  </si>
  <si>
    <t xml:space="preserve">Finanční rezerva </t>
  </si>
  <si>
    <t>IO-300 Rekonstrukce kanalizace (250 000,- Kč) : 1,0</t>
  </si>
  <si>
    <t xml:space="preserve">IO-301 Oprava vodovodu (100 000,- Kč) : </t>
  </si>
  <si>
    <t>ON1</t>
  </si>
  <si>
    <t>Detailní harmonogram výstavby</t>
  </si>
  <si>
    <t>ON2</t>
  </si>
  <si>
    <t>Pasporty - objekty, oplocení, mezideponie</t>
  </si>
  <si>
    <t>ON3</t>
  </si>
  <si>
    <t>Pevné oplocení staveniště výšky 1,80 m, přechody, lávky, zábradlí, .....</t>
  </si>
  <si>
    <t>ON4</t>
  </si>
  <si>
    <t>Úklid komunikací a chodníků v průběhu stavby</t>
  </si>
  <si>
    <t>ON5</t>
  </si>
  <si>
    <t>Vyklizení mezideponie</t>
  </si>
  <si>
    <t>SUM</t>
  </si>
  <si>
    <t>END</t>
  </si>
  <si>
    <t>Položkový soupis prací a dodávek</t>
  </si>
  <si>
    <t>ING</t>
  </si>
  <si>
    <t>113107525R00</t>
  </si>
  <si>
    <t>Odstranění podkladů nebo krytů z kameniva hrubého drceného, v ploše jednotlivě do 50 m2, tloušťka vrstvy 250 mm</t>
  </si>
  <si>
    <t>m2</t>
  </si>
  <si>
    <t>822-1</t>
  </si>
  <si>
    <t>Práce</t>
  </si>
  <si>
    <t>POL1_</t>
  </si>
  <si>
    <t>místní komunikace : 12,00</t>
  </si>
  <si>
    <t>113107830R00</t>
  </si>
  <si>
    <t>Odstranění podkladů nebo krytů z kameniva hrubého drceného se štětem, v ploše jednotlivě nad 50 m2, tloušťka vrstvy 300 mm</t>
  </si>
  <si>
    <t>trasa včetně rozšíření u šachet : 262,00</t>
  </si>
  <si>
    <t>113108310R00</t>
  </si>
  <si>
    <t>Odstranění podkladů nebo krytů živičných, v ploše jednotlivě do 50 m2, tloušťka vrstvy 100 mm</t>
  </si>
  <si>
    <t>113151150R00</t>
  </si>
  <si>
    <t>Odstranění podkladu, krytu frézováním povrch živičný, plochy do 500 m2 na jednom objektu nebo při provádění pruhu šířky do  750 mm, tloušťky 150 mm</t>
  </si>
  <si>
    <t>s naložením na dopravní prostředek, očištění povrchu od frézované plochy, opotřebování frézovacích nástrojů (nožů, upínacích kroužků, držáků) nutné ruční odstranění (vybourání) živičného krytu kolem překážek,</t>
  </si>
  <si>
    <t>SPI</t>
  </si>
  <si>
    <t>115101201R00</t>
  </si>
  <si>
    <t>Čerpání vody na dopravní výšku do 10 m_x000D_
 s uvažovaným průměrným přítokem do 500 l/min</t>
  </si>
  <si>
    <t>h</t>
  </si>
  <si>
    <t>800-1</t>
  </si>
  <si>
    <t>na vzdálenost od hladiny vody v jímce po výšku roviny proložené osou nejvyššího bodu výtlačného potrubí. Včetně odpadní potrubí v délce do 20 m.</t>
  </si>
  <si>
    <t>60*12</t>
  </si>
  <si>
    <t>115101301R00</t>
  </si>
  <si>
    <t>Pohotovost záložní čerpací soupravy na dopravní výšku do 10 m_x000D_
 s uvažovaným průměrným přítokem do 500 l/min</t>
  </si>
  <si>
    <t>den</t>
  </si>
  <si>
    <t>na vzdálenost (výšku) od hladiny vody v jímce po výšku roviny proložené osou nejvyššího bodu výtlačného potrubí. Včetně sacího a výtlačného potrubí, příp. odpadních žlabů, lešení pod čerpadlo a pod potrubí nebo pod odpadní žlaby a záložního zdroje energie.</t>
  </si>
  <si>
    <t>119001411R00</t>
  </si>
  <si>
    <t>Dočasné zajištění podzemního potrubí nebo vedení betonového potrubí_x000D_
 DN  do 200 mm</t>
  </si>
  <si>
    <t>m</t>
  </si>
  <si>
    <t>ve výkopišti ve stavu a poloze, ve kterých byla na začátku zemních prací, a to podepřením, vzepřením nebo vyvěšením, případně s ochranným bedněním, se zřízením a odstraněním zajišťovací konstrukce a včetně opotřebení použitých materiálů,</t>
  </si>
  <si>
    <t>119001412R00</t>
  </si>
  <si>
    <t>Dočasné zajištění podzemního potrubí nebo vedení betonového potrubí_x000D_
 DN  přes 200  do 500 mm</t>
  </si>
  <si>
    <t>119001421R00</t>
  </si>
  <si>
    <t>Dočasné zajištění podzemního potrubí nebo vedení kabelů do 3 kabelů</t>
  </si>
  <si>
    <t>120001101R00</t>
  </si>
  <si>
    <t>Ztížené vykopávky v horninách jakékoliv třídy</t>
  </si>
  <si>
    <t>m3</t>
  </si>
  <si>
    <t>příplatek k cenám vykopávek za ztížení vykopávky v blízkosti podzemního vedení nebo výbušnin v horninách jakékoliv třídy,</t>
  </si>
  <si>
    <t>2,00*1,50*2</t>
  </si>
  <si>
    <t>2,00*1,50*1</t>
  </si>
  <si>
    <t>2,00*1,50*5</t>
  </si>
  <si>
    <t>120901121RT1</t>
  </si>
  <si>
    <t>Bourání konstrukcí v odkopávkách a prokopávkách z betonu, prostého, pneumatickým kladivem</t>
  </si>
  <si>
    <t>korytech vodotečí, melioračních kanálech s přemístěním suti na hromady na vzdálenost do 20 m nebo s naložením na dopravní prostředek,</t>
  </si>
  <si>
    <t>120901121RT3</t>
  </si>
  <si>
    <t>Bourání konstrukcí v odkopávkách a prokopávkách z betonu, prostého, těžkou technikou</t>
  </si>
  <si>
    <t>132201212R00</t>
  </si>
  <si>
    <t xml:space="preserve">Hloubení rýh šířky přes 60 do 200 cm do 1000 m3, v hornině 3, hloubení strojně </t>
  </si>
  <si>
    <t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t>
  </si>
  <si>
    <t>Š110-Š111 : (1,08+2,54)*0,50*1,00*15,00*0,40</t>
  </si>
  <si>
    <t>Š111-Š112 : (2,54+2,49)*0,50*1,00*25,00*0,40</t>
  </si>
  <si>
    <t>Š112-Š113 : (2,49+2,61)*0,50*1,00*34,86*0,40</t>
  </si>
  <si>
    <t>Š113-Š114 : (2,61+2,58)*0,50*1,00*48,05*0,40</t>
  </si>
  <si>
    <t>Š114-Š115 : (2,58+2,50)*0,50*1,00*27,75*0,40</t>
  </si>
  <si>
    <t>Š115-Š116 : (2,50+2,51)*0,50*1,00*20,00*0,40</t>
  </si>
  <si>
    <t>Š116-Š117 : (2,51+2,50)*0,50*1,00*15,00*0,40</t>
  </si>
  <si>
    <t>Š117-Š118 : (2,50+2,39)*0,50*1,00*21,85*0,40</t>
  </si>
  <si>
    <t>Š118-Š119 : (2,39+2,20)*0,50*1,00*3,00*0,40</t>
  </si>
  <si>
    <t>Š114 : 2,58*1,00*6,00*0,40</t>
  </si>
  <si>
    <t>rozšíření u šachet Š111-Š116 : 2,00*1,00*(1,08+2,54+2,49+2,61+2,58+2,50)*0,40</t>
  </si>
  <si>
    <t>rozšíření u šachet Š116-Š119 : 2,00*1,00*(2,51+2,50+2,39+2,20)*0,40</t>
  </si>
  <si>
    <t>odpočet komunikací - místní : -12,00*0,35</t>
  </si>
  <si>
    <t>odpočet komunikací - státní : -262,00*0,45</t>
  </si>
  <si>
    <t>132201219R00</t>
  </si>
  <si>
    <t xml:space="preserve">Hloubení rýh šířky přes 60 do 200 cm příplatek za lepivost, v hornině 3,  </t>
  </si>
  <si>
    <t>132301212R00</t>
  </si>
  <si>
    <t xml:space="preserve">Hloubení rýh šířky přes 60 do 200 cm do 1000 m3, v hornině 4, hloubení strojně </t>
  </si>
  <si>
    <t>Š110-Š111 : (1,08+2,54)*0,50*1,00*15,00*0,50</t>
  </si>
  <si>
    <t>Š111-Š112 : (2,54+2,49)*0,50*1,00*25,00*0,50</t>
  </si>
  <si>
    <t>Š112-Š113 : (2,49+2,61)*0,50*1,00*34,86*0,50</t>
  </si>
  <si>
    <t>Š113-Š114 : (2,61+2,58)*0,50*1,00*48,05*0,50</t>
  </si>
  <si>
    <t>Š114-Š115 : (2,58+2,50)*0,50*1,00*27,75*0,50</t>
  </si>
  <si>
    <t>Š115-Š116 : (2,50+2,51)*0,50*1,00*20,00*0,50</t>
  </si>
  <si>
    <t>Š116-Š117 : (2,51+2,50)*0,50*1,00*15,00*0,50</t>
  </si>
  <si>
    <t>Š117-Š118 : (2,50+2,39)*0,50*1,00*21,85*0,50</t>
  </si>
  <si>
    <t>Š118-Š119 : (2,39+2,20)*0,50*1,00*3,00*0,50</t>
  </si>
  <si>
    <t>Š114 : 2,58*1,00*6,00*0,50</t>
  </si>
  <si>
    <t>rozšíření u šachet Š111-Š116 : 2,00*1,00*(1,08+2,54+2,49+2,61+2,58+2,50)*0,50</t>
  </si>
  <si>
    <t>rozšíření u šachet Š116-Š119 : 2,00*1,00*(2,51+2,50+2,39+2,20)*0,50</t>
  </si>
  <si>
    <t>132301219R00</t>
  </si>
  <si>
    <t xml:space="preserve">Hloubení rýh šířky přes 60 do 200 cm příplatek za lepivost, v hornině 4,  </t>
  </si>
  <si>
    <t>132401211R00</t>
  </si>
  <si>
    <t xml:space="preserve">Hloubení rýh šířky přes 60 do 200 cm jakékoliv množství, v hornině 5, hloubení strojně </t>
  </si>
  <si>
    <t>Š110-Š111 : (1,08+2,54)*0,50*1,00*15,00*0,10</t>
  </si>
  <si>
    <t>Š111-Š112 : (2,54+2,49)*0,50*1,00*25,00*0,10</t>
  </si>
  <si>
    <t>Š112-Š113 : (2,49+2,61)*0,50*1,00*34,86*0,10</t>
  </si>
  <si>
    <t>Š113-Š114 : (2,61+2,58)*0,50*1,00*48,05*0,10</t>
  </si>
  <si>
    <t>Š114-Š115 : (2,58+2,50)*0,50*1,00*27,75*0,10</t>
  </si>
  <si>
    <t>Š115-Š116 : (2,50+2,51)*0,50*1,00*20,00*0,10</t>
  </si>
  <si>
    <t>Š116-Š117 : (2,51+2,50)*0,50*1,00*15,00*0,10</t>
  </si>
  <si>
    <t>Š117-Š118 : (2,50+2,39)*0,50*1,00*21,85*0,10</t>
  </si>
  <si>
    <t>Š118-Š119 : (2,39+2,20)*0,50*1,00*3,00*0,10</t>
  </si>
  <si>
    <t>Š114 : 2,58*1,00*6,00*0,10</t>
  </si>
  <si>
    <t>rozšíření u šachet Š111-Š116 : 2,00*1,00*(1,08+2,54+2,49+2,61+2,58+2,50)*0,10</t>
  </si>
  <si>
    <t>rozšíření u šachet Š116-Š119 : 2,00*1,00*(2,51+2,50+2,39+2,20)*0,10</t>
  </si>
  <si>
    <t>138401201R00</t>
  </si>
  <si>
    <t>Dolamování hloubených vykopávek rýh ve vrstvě tloušťky do 500 mm_x000D_
 v hornině 5</t>
  </si>
  <si>
    <t>zapažených i nezapažených v hornině tř. 5 - 7 s případným nutným přemístěním výkopku ve výkopišti, bez naložení, s přehozením výkopku na přilehlém terénu na vzdálenost do 3 m od okraje jámy nebo zářezu, nebo do 5 m od osy rýhy, nebo do 5 m od hrany šachty.</t>
  </si>
  <si>
    <t>151101101R00</t>
  </si>
  <si>
    <t>Zřízení pažení a rozepření stěn rýh příložné  pro jakoukoliv mezerovitost, hloubky do 2 m</t>
  </si>
  <si>
    <t>pro podzemní vedení pro všechny šířky rýhy,</t>
  </si>
  <si>
    <t>2,00*15,00*2</t>
  </si>
  <si>
    <t>151101111R00</t>
  </si>
  <si>
    <t>Odstranění pažení a rozepření rýh příložné , hloubky do 2 m</t>
  </si>
  <si>
    <t>pro podzemní vedení s uložením materiálu na vzdálenost do 3 m od kraje výkopu,</t>
  </si>
  <si>
    <t>151811316R00</t>
  </si>
  <si>
    <t>Pažení pažicími boxy montáž, standardního pažicího boxu, délky 3 m, šířky do 2 m, hloubky 2,4 m</t>
  </si>
  <si>
    <t>kus</t>
  </si>
  <si>
    <t>z mechanicky rozpínaných plnostěnných ocelových bočnic,</t>
  </si>
  <si>
    <t>151813316R00</t>
  </si>
  <si>
    <t>Pažení pažicími boxy demontáž, standardního pažicího boxu, délky 3 m, šířky do 2 m, hloubky 2,4 m</t>
  </si>
  <si>
    <t>161101101R00</t>
  </si>
  <si>
    <t>Svislé přemístění výkopku z horniny 1 až 4, při hloubce výkopu přes 1 do 2,5 m</t>
  </si>
  <si>
    <t>bez naložení do dopravní nádoby, ale s vyprázdněním dopravní nádoby na hromadu nebo na dopravní prostředek,</t>
  </si>
  <si>
    <t>tř. 3 - 50% : 111,6424*0,50</t>
  </si>
  <si>
    <t>tř. 4 - 50% : 292,178*0,50</t>
  </si>
  <si>
    <t>161101151R00</t>
  </si>
  <si>
    <t>Svislé přemístění výkopku z horniny 5 až 7, při hloubce výkopu přes 1 do 2,5 m</t>
  </si>
  <si>
    <t>162401102R00</t>
  </si>
  <si>
    <t>Vodorovné přemístění výkopku z horniny 1 až 4, na vzdálenost přes 1 500  do 2 000 m</t>
  </si>
  <si>
    <t>po suchu, bez naložení výkopku, avšak se složením bez rozhrnutí, zpáteční cesta vozidla.</t>
  </si>
  <si>
    <t>mezideponie - kamenivo : 12,00*0,25</t>
  </si>
  <si>
    <t>262,00*0,30</t>
  </si>
  <si>
    <t>mezideponie - recyklovatelné asfalty : 12,00*0,10</t>
  </si>
  <si>
    <t>262,00*0,15</t>
  </si>
  <si>
    <t>174101101R00</t>
  </si>
  <si>
    <t>Zásyp sypaninou se zhutněním jam, šachet, rýh nebo kolem objektů v těchto vykopávkách</t>
  </si>
  <si>
    <t>z jakékoliv horniny s uložením výkopku po vrstvách,</t>
  </si>
  <si>
    <t>celkový výkop : 111,642+292,178+58,436</t>
  </si>
  <si>
    <t>vytlačený objem : -1,00*0,80*215,00</t>
  </si>
  <si>
    <t>175101101RT2</t>
  </si>
  <si>
    <t>Obsyp potrubí bez prohození sypaniny, s dodáním štěrkopísku frakce 0 - 22 mm</t>
  </si>
  <si>
    <t>sypaninou z vhodných hornin tř. 1 - 4 nebo materiálem připraveným podél výkopu ve vzdálenosti do 3 m od jeho kraje, pro jakoukoliv hloubku výkopu a jakoukoliv míru zhutnění,</t>
  </si>
  <si>
    <t>0,6825*215,00</t>
  </si>
  <si>
    <t>R1</t>
  </si>
  <si>
    <t>Přebytečný výkopek, vodorovné přemístění, uložení na skládku, poplatek za skládku</t>
  </si>
  <si>
    <t xml:space="preserve">m3    </t>
  </si>
  <si>
    <t>Agregovaná položka</t>
  </si>
  <si>
    <t>POL2_</t>
  </si>
  <si>
    <t>tř. 3 : 111,642</t>
  </si>
  <si>
    <t>tř. 4 : 292,178</t>
  </si>
  <si>
    <t>tř. 5 : 58,436</t>
  </si>
  <si>
    <t>58344197R</t>
  </si>
  <si>
    <t>štěrkodrť frakce 0,0 až 63,0 mm; třída A</t>
  </si>
  <si>
    <t>t</t>
  </si>
  <si>
    <t>SPCM</t>
  </si>
  <si>
    <t>Specifikace</t>
  </si>
  <si>
    <t>POL3_</t>
  </si>
  <si>
    <t>(290,256-122,100)*2,00</t>
  </si>
  <si>
    <t>212792112R00</t>
  </si>
  <si>
    <t>Montáž trativodů z flexibilních trubek jakékoliv DN</t>
  </si>
  <si>
    <t>827-1</t>
  </si>
  <si>
    <t>se zřízením štěrkopískového lože pod trubky a s jejich obsypem v průměrném celkovém množství do 0,15 m3/m,</t>
  </si>
  <si>
    <t>289971211R00</t>
  </si>
  <si>
    <t>Zřízení vrstvy z geotextilie na upraveném povrchu sklon do 1:5, šířka od 0 do 3 m</t>
  </si>
  <si>
    <t>800-2</t>
  </si>
  <si>
    <t>28611223.AR</t>
  </si>
  <si>
    <t>trubka plastová drenážní PVC; ohebná; perforovaná po celém obvodu; DN 100,0 mm</t>
  </si>
  <si>
    <t>67352004R</t>
  </si>
  <si>
    <t>geotextilie PET; funkce drenážní, separační, ochranná, filtrační; plošná hmotnost 300 g/m2</t>
  </si>
  <si>
    <t>451573111R00</t>
  </si>
  <si>
    <t>Lože pod potrubí, stoky a drobné objekty z písku a štěrkopísku  do 65 mm</t>
  </si>
  <si>
    <t>v otevřeném výkopu,</t>
  </si>
  <si>
    <t>1,00*0,10*215,00</t>
  </si>
  <si>
    <t>452112111R00</t>
  </si>
  <si>
    <t>Osazení betonových dílců pod potrubí prstenců nebo rámůpod poklopy a mříže výšky do 100 mm</t>
  </si>
  <si>
    <t>59224174.AR</t>
  </si>
  <si>
    <t>prstenec betonový; DN = 625,0 mm; h = 40,0 mm; s = 120,00 mm</t>
  </si>
  <si>
    <t>59224175R</t>
  </si>
  <si>
    <t>prstenec betonový; DN = 625,0 mm; h = 60,0 mm; s = 120,00 mm</t>
  </si>
  <si>
    <t>59224176R</t>
  </si>
  <si>
    <t>prstenec betonový; DN = 625,0 mm; h = 80,0 mm; s = 120,00 mm</t>
  </si>
  <si>
    <t>59224177R</t>
  </si>
  <si>
    <t>prstenec betonový; DN = 625,0 mm; h = 100,0 mm; s = 120,00 mm</t>
  </si>
  <si>
    <t>564861111R00</t>
  </si>
  <si>
    <t>Podklad ze štěrkodrti s rozprostřením a zhutněním frakce 0-63 mm, tloušťka po zhutnění 200 mm</t>
  </si>
  <si>
    <t>12,00*2</t>
  </si>
  <si>
    <t>262,00*2</t>
  </si>
  <si>
    <t>565161111R00</t>
  </si>
  <si>
    <t>Podklad z kameniva obaleného asfaltem ACP 16+ až ACP 22+, v pruhu šířky do 3 m, třídy 1, tloušťka po zhutnění 80 mm</t>
  </si>
  <si>
    <t>s rozprostřením a zhutněním</t>
  </si>
  <si>
    <t>místní : 12,00</t>
  </si>
  <si>
    <t>státní - stoky : 262,00</t>
  </si>
  <si>
    <t>565310016R00</t>
  </si>
  <si>
    <t>Podklad z asfaltového recykllátu tloušťka po zhutnění 100 mm</t>
  </si>
  <si>
    <t>871373121R00</t>
  </si>
  <si>
    <t>Montáž potrubí z trub z plastů těsněných gumovým kroužkem  DN 300 mm</t>
  </si>
  <si>
    <t>v otevřeném výkopu ve sklonu do 20 %,</t>
  </si>
  <si>
    <t>877373121R00</t>
  </si>
  <si>
    <t>Montáž tvarovek na potrubí z trub z plastů těsněných gumovým kroužkem odbočných DN 300 mm</t>
  </si>
  <si>
    <t>877313123R00</t>
  </si>
  <si>
    <t>Montáž tvarovek na potrubí z trub z plastů těsněných gumovým kroužkem jednoosých DN 150 mm</t>
  </si>
  <si>
    <t>892585111R00</t>
  </si>
  <si>
    <t>Zkoušky těsnosti kanalizačního potrubí zabezpečení konců a zkouška vzduchem kanalizačního potrubí _x000D_
 do DN 300 mm</t>
  </si>
  <si>
    <t>úsek</t>
  </si>
  <si>
    <t>vodou nebo vzduchem,</t>
  </si>
  <si>
    <t>892855115R00</t>
  </si>
  <si>
    <t>Kamerové prohlídky potrubí do 500 m</t>
  </si>
  <si>
    <t>894118001R00</t>
  </si>
  <si>
    <t>Šachty kanalizační zděné na potrubí výšky vstupu do 2,4 m příplatek k ceně_x000D_
 za každých dalších 0,6 m výšky vstupu</t>
  </si>
  <si>
    <t>894411221R00</t>
  </si>
  <si>
    <t>Zřízení šachet kanalizačních z betonových dílců na potrubí s obložením dna kameninou nebo kanalizačními cihlami, na potrubí DN přes 200 do 300 mm</t>
  </si>
  <si>
    <t>výšky vstupu do 1,5 m, podkladní deska z betonu B5, montáž a dodávka stupadel,</t>
  </si>
  <si>
    <t>899311112R00</t>
  </si>
  <si>
    <t>Osazení poklopů litinových s rámem do 100 kg</t>
  </si>
  <si>
    <t>899623151R00</t>
  </si>
  <si>
    <t>Obetonování potrubí nebo zdiva stok betonem prostým třídy C 16/20</t>
  </si>
  <si>
    <t>z cementu portlandského nebo struskoportlandského, v otevřeném výkopu,</t>
  </si>
  <si>
    <t>8.1</t>
  </si>
  <si>
    <t>Trubka kanalizační ULTRA-SOLID BP Z PVC-U SN 12 De 315x10x6000mm</t>
  </si>
  <si>
    <t>ks</t>
  </si>
  <si>
    <t>8.10</t>
  </si>
  <si>
    <t>Kompletní dodávka a montáž odbočení DN150 navrtávkou do potrubí DN300</t>
  </si>
  <si>
    <t xml:space="preserve">ks    </t>
  </si>
  <si>
    <t>8.11</t>
  </si>
  <si>
    <t>Klínové těsnění FORSHEDA F-116 1000*20/26,5</t>
  </si>
  <si>
    <t>8.12</t>
  </si>
  <si>
    <t>Zkouška vodotěsnosti kanalizačních šachet vzduchem</t>
  </si>
  <si>
    <t>8.2</t>
  </si>
  <si>
    <t>Šachtová vložka ULTRA-SOLID BP Z PVC-U SN 12, DN/OD 315, 135 mm</t>
  </si>
  <si>
    <t>8.3</t>
  </si>
  <si>
    <t>Šachtová vložka ULTRA-SOLID BP Z PVC-U SN 12, DN/OD 200, 105 mm</t>
  </si>
  <si>
    <t>8.4</t>
  </si>
  <si>
    <t>Odbočka ULTRA-SOLID BP Z PVC-U SN 12, DN/0D 315/160, 45°, 3 hrdla</t>
  </si>
  <si>
    <t>8.5</t>
  </si>
  <si>
    <t>Odbočka ULTRA-SOLID BP Z PVC-U SN 12, DN/OD 315/200, 45°, 3 hrdla</t>
  </si>
  <si>
    <t>8.6</t>
  </si>
  <si>
    <t>Koleno ULTRA-SOLID BP Z PVC-U SN 12, DN/OD 160, 45°, 2 hrdla</t>
  </si>
  <si>
    <t>8.7</t>
  </si>
  <si>
    <t>Koleno ULTRA-SOLID BP Z PVC-U SN 12, DN/OD 200, 45°, 2 hrdla</t>
  </si>
  <si>
    <t>8.8</t>
  </si>
  <si>
    <t>Záslepka ULTRA-SOLID BP Z PVC-U SN 12, DN/OD 160</t>
  </si>
  <si>
    <t>8.9</t>
  </si>
  <si>
    <t>Záslepka ULTRA-SOLID BP Z PVC-U SN 12, DN/OD 200</t>
  </si>
  <si>
    <t>55244411R</t>
  </si>
  <si>
    <t>poklop kanalizační kanalizační, samonivelační; DN šachty 615 mm; litinový; únosnost D 400 kN; bez odvětrání</t>
  </si>
  <si>
    <t>5922405324R</t>
  </si>
  <si>
    <t>dno šachetní beton; DN = 1 000,0 mm; h = 785 mm; t = 150 mm; DN žlabu 300 mm; Pu 80 kN/m; beton C 35/45; žlab kamenina; nástupnice kamenina</t>
  </si>
  <si>
    <t>5922405395R</t>
  </si>
  <si>
    <t>skruž železobetonová DN = 1 000,0 mm; DN 2 = 625 mm; h = 670,0 mm; s = 120,00 mm; počet stupadel 1; ocelové s PE povlakem, kapsové; Pu 80 kN/m; beton C 35/45</t>
  </si>
  <si>
    <t>592243501R</t>
  </si>
  <si>
    <t>deska zákrytová šachetní železobetonová; TZK; D1 = 1 200 mm; D = 1 470 mm; D vnitřní 1 000 mm; h = 250 mm</t>
  </si>
  <si>
    <t>59224358.AR</t>
  </si>
  <si>
    <t>skruž železobetonová TBS; DN = 1 000,0 mm; h = 250,0 mm; s = 120,00 mm; počet stupadel 1; ocelové s PE povlakem; beton C 40/50</t>
  </si>
  <si>
    <t>59224361.AR</t>
  </si>
  <si>
    <t>skruž železobetonová TBS; DN = 1 000,0 mm; h = 500,0 mm; s = 120,00 mm; počet stupadel 2; ocelové s PE povlakem; beton C 40/50</t>
  </si>
  <si>
    <t>59224364.AR</t>
  </si>
  <si>
    <t>skruž železobetonová TBS; DN = 1 000,0 mm; h = 1 000,0 mm; s = 120,00 mm; počet stupadel 4; ocelové s PE povlakem; beton C 40/50</t>
  </si>
  <si>
    <t>89.1</t>
  </si>
  <si>
    <t>Výkop sond včetně zaměření sítě a zpětného zahrnutí</t>
  </si>
  <si>
    <t>89.5</t>
  </si>
  <si>
    <t>Připojení stoky do stávající šachty z monolitického železobetonu - odvrtání, dotěsnění</t>
  </si>
  <si>
    <t>kompl</t>
  </si>
  <si>
    <t>89.6</t>
  </si>
  <si>
    <t>Vyplnění rušených stok betonem</t>
  </si>
  <si>
    <t>457621411R00</t>
  </si>
  <si>
    <t xml:space="preserve">Plášťové těsnění z vodostavebního asfaltobetonu všechny sklony, úprava spár zálivkou, do 1 kg zálivky na 1 m spáry,  </t>
  </si>
  <si>
    <t>832-1</t>
  </si>
  <si>
    <t>919735113R00</t>
  </si>
  <si>
    <t>Řezání stávajících krytů nebo podkladů živičných, hloubky přes 100 do 150 mm</t>
  </si>
  <si>
    <t>včetně spotřeby vody</t>
  </si>
  <si>
    <t>969021131R00</t>
  </si>
  <si>
    <t>Vybourání kanalizačního potrubí DN do 300 mm</t>
  </si>
  <si>
    <t>801-3</t>
  </si>
  <si>
    <t>včetně pomocného lešení o výšce podlahy do 1900 mm a pro zatížení do 1,5 kPa  (150 kg/m2),</t>
  </si>
  <si>
    <t>979086112R00</t>
  </si>
  <si>
    <t xml:space="preserve">Vodorovná doprava suti a vybouraných hmot nakládání nebo překládání suti a vybouraných hmot na dopravní prostředek při vodorovné dopravě,  ,  </t>
  </si>
  <si>
    <t>bez naložení, s vyložením a hrubým urovnáním</t>
  </si>
  <si>
    <t>979096205R00</t>
  </si>
  <si>
    <t>Drcení a třídění stavební suti plnění mobilní drticí jednotky stavební sutí</t>
  </si>
  <si>
    <t>800-6</t>
  </si>
  <si>
    <t>979096211R00</t>
  </si>
  <si>
    <t>Drcení a třídění stavební suti drcení drticí jednotkou</t>
  </si>
  <si>
    <t>979093111R00</t>
  </si>
  <si>
    <t>Uložení suti na skládku bez zhutnění</t>
  </si>
  <si>
    <t>s hrubým urovnáním,</t>
  </si>
  <si>
    <t>979082314R00</t>
  </si>
  <si>
    <t xml:space="preserve">Vodorovná doprava suti a vybouraných hmot vodorovná doprava suti a vybouraných hmot bez naložení, s vyložením a hrubým urovnáním po suchu, vzdálenost přes 1000 do 2000 m,  </t>
  </si>
  <si>
    <t>Přesun suti</t>
  </si>
  <si>
    <t>POL8_</t>
  </si>
  <si>
    <t>998276101R00</t>
  </si>
  <si>
    <t>Přesun hmot pro trubní vedení z trub plastových nebo sklolaminátových v otevřeném výkopu</t>
  </si>
  <si>
    <t>Přesun hmot</t>
  </si>
  <si>
    <t>POL7_</t>
  </si>
  <si>
    <t>vodovodu nebo kanalizace ražené nebo hloubené (827 1.1, 827 1.9, 827 2.1, 827 2.9), drobných objektů</t>
  </si>
  <si>
    <t>startovací jáma : 3,00*1,00*5</t>
  </si>
  <si>
    <t>5*10</t>
  </si>
  <si>
    <t>0,50*5</t>
  </si>
  <si>
    <t>132301210R00</t>
  </si>
  <si>
    <t xml:space="preserve">Hloubení rýh šířky přes 60 do 200 cm do 50 m3, v hornině 4, hloubení strojně </t>
  </si>
  <si>
    <t>3,00*1,00*2,00*5</t>
  </si>
  <si>
    <t>141721102R00</t>
  </si>
  <si>
    <t>Řízené protlačení a vtažení trub PE v hornině 1 - 4 průměru do 160 mm</t>
  </si>
  <si>
    <t>Horizontálně řízené vrtání, vtažení potrubí na principu rozplavování a rozrušování zeminy pomocí vysokotlaké směsi vody a bentonitu. Případné svařování vtahovaného potrubí.</t>
  </si>
  <si>
    <t>čp. 114 : 13,00</t>
  </si>
  <si>
    <t>čp. 228 : 13,50</t>
  </si>
  <si>
    <t>čp. 113 : 13,50</t>
  </si>
  <si>
    <t>čp. 112 : 13,50</t>
  </si>
  <si>
    <t>čp. 111 : 13,50</t>
  </si>
  <si>
    <t>3,00*2,00*2*5</t>
  </si>
  <si>
    <t>286136609R</t>
  </si>
  <si>
    <t>trubka vícevrstvá PE100 RC; PE100 RC; hladká; SDR 11,0; da = 160,0 mm; di = 130,8 mm; s = 14,60 mm;  použití pro kanalizaci</t>
  </si>
  <si>
    <t>13,00*2</t>
  </si>
  <si>
    <t>564861111RT4</t>
  </si>
  <si>
    <t>3,00*2,00*5</t>
  </si>
  <si>
    <t>0,25*5</t>
  </si>
  <si>
    <t>Revizní šachta plastová v otevřeném výkopu DN 400/160, odolnost vnějšímu tlaku 12,5 t, hloubka od 1360 do 1730 mm</t>
  </si>
  <si>
    <t>89.2</t>
  </si>
  <si>
    <t>Kompletní zřízení kanalizační přípojky DN 150 včetně dodávky materiálu</t>
  </si>
  <si>
    <t xml:space="preserve">m     </t>
  </si>
  <si>
    <t>čp. 129 : 10,00</t>
  </si>
  <si>
    <t>čp. 130 : 4,00</t>
  </si>
  <si>
    <t>čp. 131 : 4,00</t>
  </si>
  <si>
    <t>čp. 132 : 4,00</t>
  </si>
  <si>
    <t>čp. 133 : 4,00</t>
  </si>
  <si>
    <t>čp. 134 : 4,00</t>
  </si>
  <si>
    <t>čp. 135 : 4,00</t>
  </si>
  <si>
    <t>čp. 136 : 4,00</t>
  </si>
  <si>
    <t>čp. 137 : 4,00</t>
  </si>
  <si>
    <t>čp. 114 : 7,00</t>
  </si>
  <si>
    <t>čp. 228 : 6,50</t>
  </si>
  <si>
    <t>čp. 113 : 6,00</t>
  </si>
  <si>
    <t>čp. 112 : 5,00</t>
  </si>
  <si>
    <t>čp. 111 : 4,00</t>
  </si>
  <si>
    <t>89.3</t>
  </si>
  <si>
    <t>Kompletní zřízení kanalizační přípojky DN 200 včetně dodávky materiálu</t>
  </si>
  <si>
    <t>89.4</t>
  </si>
  <si>
    <t>Přepojení stávající kanalizační přípojky do DN 200 včetně dodávky materiálu</t>
  </si>
  <si>
    <t>5*8</t>
  </si>
  <si>
    <t>131301201R00</t>
  </si>
  <si>
    <t>Hloubení zapažených jam a zářezů do 100 m3, v hornině 4, převážně ručně</t>
  </si>
  <si>
    <t>s urovnáním dna do předepsaného profilu a spádu, s případně nutným přemístěním výkopku ve výkopišti a dále buď s přemístěním výkopku na přilehlém terénu na vzdálenost do 3 m od kraje jámy nebo s naložením na dopravní prostředek</t>
  </si>
  <si>
    <t>startovací jámy : 6,00*2,00*(2,00-0,45)*2</t>
  </si>
  <si>
    <t>131301209R00</t>
  </si>
  <si>
    <t xml:space="preserve">Hloubení zapažených jam a zářezů příplatek za lepivost, v hornině 4,  </t>
  </si>
  <si>
    <t>234,00*1,15</t>
  </si>
  <si>
    <t>tř. 3 - 50% : 269,10*0,50</t>
  </si>
  <si>
    <t>tř. 4 - 50% : 37,20*0,50</t>
  </si>
  <si>
    <t>mezideponie - kamenivo : 234,00*0,30</t>
  </si>
  <si>
    <t>mezideponie - recyklovatelné asfalty : 234,00*0,15</t>
  </si>
  <si>
    <t>celkový výkop : 269,10+37,20</t>
  </si>
  <si>
    <t>vytlačený objem : -0,60*0,50*220,00</t>
  </si>
  <si>
    <t>0,2280*220,00</t>
  </si>
  <si>
    <t>(269,10+37,20-234,00*0,45)*2,00</t>
  </si>
  <si>
    <t>451572111R00</t>
  </si>
  <si>
    <t>Lože pod potrubí, stoky a drobné objekty z kameniva drobného těženého 0÷4 mm</t>
  </si>
  <si>
    <t>0,60*0,10*220,00</t>
  </si>
  <si>
    <t>452313131R00</t>
  </si>
  <si>
    <t>Podkladní a zajišťovací konstrukce z betonu bloky pro potrubí , z betonu prostého třídy C 12/15</t>
  </si>
  <si>
    <t>0,050*10</t>
  </si>
  <si>
    <t>452353101R00</t>
  </si>
  <si>
    <t xml:space="preserve">Bednění podkladních a zajišťovacích konstrukcí bloků pro potrubí </t>
  </si>
  <si>
    <t>0,54*10</t>
  </si>
  <si>
    <t>234,00*2</t>
  </si>
  <si>
    <t>RTS 20/ I</t>
  </si>
  <si>
    <t>857242121R00</t>
  </si>
  <si>
    <t>Montáž litinových tvarovek na potrubí litinovém tlakovém jednoosých, na potrubí z trub přírubových v otevřeném výkopu, v otevřeném kanálu nebo v šachtě, DN 80 mm</t>
  </si>
  <si>
    <t>857244121R00</t>
  </si>
  <si>
    <t>Montáž litinových tvarovek na potrubí litinovém tlakovém odbočných, na potrubí z trub přírubových v otevřeném výkopu, v otevřeném kanálu nebo v šachtě, DN 80 mm</t>
  </si>
  <si>
    <t>871251121R00</t>
  </si>
  <si>
    <t>Montáž potrubí z plastických hmot z tlakových trubek polyetylenových, vnějšího průměru 110 mm</t>
  </si>
  <si>
    <t>877242121R00</t>
  </si>
  <si>
    <t>Montáž elektrotvarovek Přirážka za 1 spoj elektrotvarovky, vnějšího průměru 90 mm</t>
  </si>
  <si>
    <t>891213111R00</t>
  </si>
  <si>
    <t>Montáž vodovodních armatur na potrubí ventilů hlavních pro přípojky, DN 50 mm</t>
  </si>
  <si>
    <t>891241111R00</t>
  </si>
  <si>
    <t>Montáž vodovodních armatur na potrubí šoupátek v otevřeném výkopu nebo v šachtách s osazením zemní soupravy (bez poklopů), DN 80 mm</t>
  </si>
  <si>
    <t>891247111R00</t>
  </si>
  <si>
    <t>Montáž vodovodních armatur na potrubí hydrantů podzemních (bez osazení poklopů), DN 80 mm</t>
  </si>
  <si>
    <t>891249111R00</t>
  </si>
  <si>
    <t>Montáž vodovodních armatur na potrubí navrtávacích pasů s ventilem Jt 1 Mpa na potrubí z trub osinkocementových, litinových, ocelových nebo plastických hmot, DN 80 mm</t>
  </si>
  <si>
    <t>892241111R00</t>
  </si>
  <si>
    <t>Tlakové zkoušky vodovodního potrubí DN do 80 mm</t>
  </si>
  <si>
    <t>přísun, montáže, demontáže a odsunu zkoušecího čerpadla, napuštění tlakovou vodou a dodání vody pro tlakovou zkoušku,</t>
  </si>
  <si>
    <t>892372111R00</t>
  </si>
  <si>
    <t>Zabezpečení konců vodovodního potrubí při tlakových zkouškách DN do 300 mm</t>
  </si>
  <si>
    <t>montáž a demontáž výrobků nebo dílců pro zabezpečení dvou konců zkoušeného úseku potrubí pro jakýkoliv způsob zabezpečení,  montáž a demontáž koncových tvarovek, montáž zaslepovací příruby, zaslepení odboček pro hydranty, vzdušníky a jiné armatury a odbočky pro odbočující řady,</t>
  </si>
  <si>
    <t>899401111R00</t>
  </si>
  <si>
    <t>Osazení poklopů litinových ventilových</t>
  </si>
  <si>
    <t>včetně podezdění</t>
  </si>
  <si>
    <t>899401112R00</t>
  </si>
  <si>
    <t>Osazení poklopů litinových šoupátkových</t>
  </si>
  <si>
    <t>899401113R00</t>
  </si>
  <si>
    <t>Osazení poklopů litinových hydrantových</t>
  </si>
  <si>
    <t>899712111R00</t>
  </si>
  <si>
    <t>Orientační tabulky na vodovodních a kanalizačních řadech na zdivu</t>
  </si>
  <si>
    <t>899721112R00</t>
  </si>
  <si>
    <t>Výstražné fólie výstražná fólie pro vodovod, šířka 30 cm</t>
  </si>
  <si>
    <t>899731114R00</t>
  </si>
  <si>
    <t>Signalizační vodič CYY, 6 mm2</t>
  </si>
  <si>
    <t>899731115R00</t>
  </si>
  <si>
    <t>Signalizační vodič CYY, 10 mm2</t>
  </si>
  <si>
    <t>28613040.MR</t>
  </si>
  <si>
    <t>koleno PE 100; 45,0 °; SDR 11,0; D = 90,0 mm; hladké; spoj svařovaný</t>
  </si>
  <si>
    <t>28613106.MR</t>
  </si>
  <si>
    <t>spojka/nátrubek PE 100; SDR 11,0; D = 90,0 mm; spoj elektrosvařovaný</t>
  </si>
  <si>
    <t>286134632R</t>
  </si>
  <si>
    <t>trubka plastová vodovodní hladká; s certifikací dle PAS 1075; PE 100 RC; SDR 17,0; PN 10; D = 90,0 mm; s = 5,40 mm</t>
  </si>
  <si>
    <t>28653598R</t>
  </si>
  <si>
    <t>nákružek lemový HDPE; PN 10; D = 90,0 mm; spoj svařovaný</t>
  </si>
  <si>
    <t>RTS 20/ II</t>
  </si>
  <si>
    <t>31947217R</t>
  </si>
  <si>
    <t>příruba točivá; mat. 11 375; Js 80 mm; 1,6 MPa; PN 16; vnitř.D = 80,0 mm; vnější D1= 195 mm; ČSN 13 1275</t>
  </si>
  <si>
    <t>42200760R</t>
  </si>
  <si>
    <t>poklop uliční typ k poz.hydrantu; šedá litina; použití pro vodu; vnitřní rozměr 310x205 mm; vnější rozměr 443x338 mm; výška 300 mm; pro: podzemní hydranty</t>
  </si>
  <si>
    <t>42228310R</t>
  </si>
  <si>
    <t>šoupátko s přírubami přírubové; měkcetěsnicí klínové; stav.délka krátká, L 180mm; DN 80; PN 10; médium pitná voda, neagresivní tekutina; těleso tvárná litina; vřeteno nerez; víko tvárná litina; klín tvárná litina</t>
  </si>
  <si>
    <t>42273360R</t>
  </si>
  <si>
    <t>pas navrtávací tvárná litina; provedení univerzální, s přírubovým výstupem; PN 16; DN potrubí 80 mm; DN výstupu 50 mm; pro typ potrubí litina, ocel, azbestocementové</t>
  </si>
  <si>
    <t>422737412R</t>
  </si>
  <si>
    <t>hydrant nadzemní PN 16; provedení standard GGG,tuhé, dvojitý uzávěr s koulí; DN 80; krycí hloubka 1,5 m; připojení přírubové; těleso tvárná litina; pro: vodu</t>
  </si>
  <si>
    <t>422913521R</t>
  </si>
  <si>
    <t>poklop šoupátkový tvárná litina; použití pro vodu; vnitř.pr.D = 123 mm</t>
  </si>
  <si>
    <t>42291405R</t>
  </si>
  <si>
    <t>poklop ventilový šedá litina; použití pro vodu, k ochraně zemních souprav osazených na šoupátkách nebo na navrtávacích pasech se šoupátkem či kul.kohoutem, k zabudování do terénu a vozovek; ochrana proti korozi asfaltový nátěr vně i uvnitř; h = 210,0 mm; vnitř.pr.D = 135 mm; D = 180,0 mm</t>
  </si>
  <si>
    <t>422915501R</t>
  </si>
  <si>
    <t>deska podkladová pro šoupátkové poklopy</t>
  </si>
  <si>
    <t>42293140R</t>
  </si>
  <si>
    <t>souprava zemní teleskopická pro domovní přípojky se šroub.napojením; DN 3/4" - 2"; krycí hloubka 1,3 - 1,8 m</t>
  </si>
  <si>
    <t>42293250R</t>
  </si>
  <si>
    <t>souprava zemní teleskopická šoupátková; pro šoupátka a combi armatury; DN 50-100; krycí hloubka 1,3 - 1,8 m</t>
  </si>
  <si>
    <t>552599939R</t>
  </si>
  <si>
    <t>tvarovka přírubová s přírubovou odbočkou tvárná litina; DN 1 = 80 mm; DN 2 = 80 mm; povrch. úprava práškový epoxid</t>
  </si>
  <si>
    <t>552701200R</t>
  </si>
  <si>
    <t>koleno 90 °; PN 10, PN 16, PN 25, PN 40; DN 80 mm; tvárná litina; přírubové; s patkou</t>
  </si>
  <si>
    <t>RTS 21/ II</t>
  </si>
  <si>
    <t>552702105R</t>
  </si>
  <si>
    <t>trouba litinová vodovodní; tvárná litina; přírubová; PN 10, PN 16, PN 25; DN 80,0 mm; l = 400,0 mm; uvnitř práškový epoxid; vně práškový epoxid</t>
  </si>
  <si>
    <t>583419044R</t>
  </si>
  <si>
    <t>kamenivo přírodní drcené frakce 32,0 až 63,0 mm; třída BI</t>
  </si>
  <si>
    <t>87.1</t>
  </si>
  <si>
    <t>87.2</t>
  </si>
  <si>
    <t>Přepojení stávajících vodovodních řadů LT 80 včetně dodávky tvarovek</t>
  </si>
  <si>
    <t>87.3</t>
  </si>
  <si>
    <t>Přepojení stávající vodovodní přípojky - D+M včetně zemních prací pro průměrnou délku do 5 m</t>
  </si>
  <si>
    <t>87.4</t>
  </si>
  <si>
    <t>Zřízení vodovodní přípojky - D+M včetně zemních prací</t>
  </si>
  <si>
    <t>87.5</t>
  </si>
  <si>
    <t>Demontáž stávajících armatur, šoupata, hydranty</t>
  </si>
  <si>
    <t>87.6</t>
  </si>
  <si>
    <t>Suchovod - dodávka, montáž, demontáž, včetně jednotlivých přepojení</t>
  </si>
  <si>
    <t>93.1</t>
  </si>
  <si>
    <t>Zkrácený rozbor vody</t>
  </si>
  <si>
    <t>722290234R00</t>
  </si>
  <si>
    <t>Proplach a dezinfekce vodovodního potrubí do DN 80</t>
  </si>
  <si>
    <t>800-721</t>
  </si>
  <si>
    <t>dodá investor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</si>
</sst>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9"/>
      <name val="Arial CE"/>
      <charset val="238"/>
    </font>
    <font>
      <b/>
      <sz val="8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9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49" fontId="0" fillId="0" borderId="6" xfId="0" applyNumberFormat="1" applyBorder="1" applyAlignment="1">
      <alignment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 shrinkToFit="1"/>
    </xf>
    <xf numFmtId="4" fontId="8" fillId="0" borderId="32" xfId="0" applyNumberFormat="1" applyFont="1" applyBorder="1" applyAlignment="1">
      <alignment vertical="center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6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6" xfId="0" applyNumberFormat="1" applyFont="1" applyFill="1" applyBorder="1" applyAlignment="1">
      <alignment horizontal="center" vertical="center"/>
    </xf>
    <xf numFmtId="4" fontId="7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164" fontId="17" fillId="0" borderId="0" xfId="0" applyNumberFormat="1" applyFont="1" applyBorder="1" applyAlignment="1">
      <alignment vertical="top" shrinkToFit="1"/>
    </xf>
    <xf numFmtId="4" fontId="17" fillId="0" borderId="0" xfId="0" applyNumberFormat="1" applyFont="1" applyBorder="1" applyAlignment="1">
      <alignment vertical="top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4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9" fillId="0" borderId="0" xfId="0" applyNumberFormat="1" applyFont="1" applyAlignment="1">
      <alignment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vertical="top" wrapText="1"/>
    </xf>
    <xf numFmtId="4" fontId="20" fillId="4" borderId="42" xfId="0" applyNumberFormat="1" applyFont="1" applyFill="1" applyBorder="1" applyAlignment="1" applyProtection="1">
      <alignment horizontal="center" vertical="top" wrapText="1" shrinkToFi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194" t="s">
        <v>39</v>
      </c>
      <c r="B2" s="194"/>
      <c r="C2" s="194"/>
      <c r="D2" s="194"/>
      <c r="E2" s="194"/>
      <c r="F2" s="194"/>
      <c r="G2" s="194"/>
    </row>
  </sheetData>
  <sheetProtection password="E14A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81"/>
  <sheetViews>
    <sheetView showGridLines="0" topLeftCell="B6" zoomScaleNormal="100" zoomScaleSheetLayoutView="75" workbookViewId="0">
      <selection activeCell="A29" sqref="A29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0" customWidth="1"/>
    <col min="4" max="4" width="13" style="50" customWidth="1"/>
    <col min="5" max="5" width="9.7109375" style="50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6" t="s">
        <v>36</v>
      </c>
      <c r="B1" s="228" t="s">
        <v>41</v>
      </c>
      <c r="C1" s="229"/>
      <c r="D1" s="229"/>
      <c r="E1" s="229"/>
      <c r="F1" s="229"/>
      <c r="G1" s="229"/>
      <c r="H1" s="229"/>
      <c r="I1" s="229"/>
      <c r="J1" s="230"/>
    </row>
    <row r="2" spans="1:15" ht="36" customHeight="1" x14ac:dyDescent="0.2">
      <c r="A2" s="2"/>
      <c r="B2" s="72" t="s">
        <v>22</v>
      </c>
      <c r="C2" s="73"/>
      <c r="D2" s="74" t="s">
        <v>44</v>
      </c>
      <c r="E2" s="234" t="s">
        <v>45</v>
      </c>
      <c r="F2" s="235"/>
      <c r="G2" s="235"/>
      <c r="H2" s="235"/>
      <c r="I2" s="235"/>
      <c r="J2" s="236"/>
      <c r="O2" s="1"/>
    </row>
    <row r="3" spans="1:15" ht="27" hidden="1" customHeight="1" x14ac:dyDescent="0.2">
      <c r="A3" s="2"/>
      <c r="B3" s="75"/>
      <c r="C3" s="73"/>
      <c r="D3" s="76"/>
      <c r="E3" s="237"/>
      <c r="F3" s="238"/>
      <c r="G3" s="238"/>
      <c r="H3" s="238"/>
      <c r="I3" s="238"/>
      <c r="J3" s="239"/>
    </row>
    <row r="4" spans="1:15" ht="23.25" customHeight="1" x14ac:dyDescent="0.2">
      <c r="A4" s="2"/>
      <c r="B4" s="77"/>
      <c r="C4" s="78"/>
      <c r="D4" s="79"/>
      <c r="E4" s="218"/>
      <c r="F4" s="218"/>
      <c r="G4" s="218"/>
      <c r="H4" s="218"/>
      <c r="I4" s="218"/>
      <c r="J4" s="219"/>
    </row>
    <row r="5" spans="1:15" ht="24" customHeight="1" x14ac:dyDescent="0.2">
      <c r="A5" s="2"/>
      <c r="B5" s="30" t="s">
        <v>42</v>
      </c>
      <c r="D5" s="222" t="s">
        <v>46</v>
      </c>
      <c r="E5" s="223"/>
      <c r="F5" s="223"/>
      <c r="G5" s="223"/>
      <c r="H5" s="18" t="s">
        <v>40</v>
      </c>
      <c r="I5" s="81" t="s">
        <v>50</v>
      </c>
      <c r="J5" s="8"/>
    </row>
    <row r="6" spans="1:15" ht="15.75" customHeight="1" x14ac:dyDescent="0.2">
      <c r="A6" s="2"/>
      <c r="B6" s="27"/>
      <c r="C6" s="52"/>
      <c r="D6" s="224" t="s">
        <v>47</v>
      </c>
      <c r="E6" s="225"/>
      <c r="F6" s="225"/>
      <c r="G6" s="225"/>
      <c r="H6" s="18" t="s">
        <v>34</v>
      </c>
      <c r="I6" s="81" t="s">
        <v>51</v>
      </c>
      <c r="J6" s="8"/>
    </row>
    <row r="7" spans="1:15" ht="15.75" customHeight="1" x14ac:dyDescent="0.2">
      <c r="A7" s="2"/>
      <c r="B7" s="28"/>
      <c r="C7" s="53"/>
      <c r="D7" s="80" t="s">
        <v>49</v>
      </c>
      <c r="E7" s="226" t="s">
        <v>48</v>
      </c>
      <c r="F7" s="227"/>
      <c r="G7" s="227"/>
      <c r="H7" s="23"/>
      <c r="I7" s="22"/>
      <c r="J7" s="33"/>
    </row>
    <row r="8" spans="1:15" ht="24" hidden="1" customHeight="1" x14ac:dyDescent="0.2">
      <c r="A8" s="2"/>
      <c r="B8" s="30" t="s">
        <v>20</v>
      </c>
      <c r="D8" s="82" t="s">
        <v>52</v>
      </c>
      <c r="H8" s="18" t="s">
        <v>40</v>
      </c>
      <c r="I8" s="81" t="s">
        <v>56</v>
      </c>
      <c r="J8" s="8"/>
    </row>
    <row r="9" spans="1:15" ht="15.75" hidden="1" customHeight="1" x14ac:dyDescent="0.2">
      <c r="A9" s="2"/>
      <c r="B9" s="2"/>
      <c r="D9" s="82" t="s">
        <v>53</v>
      </c>
      <c r="H9" s="18" t="s">
        <v>34</v>
      </c>
      <c r="I9" s="81" t="s">
        <v>57</v>
      </c>
      <c r="J9" s="8"/>
    </row>
    <row r="10" spans="1:15" ht="15.75" hidden="1" customHeight="1" x14ac:dyDescent="0.2">
      <c r="A10" s="2"/>
      <c r="B10" s="34"/>
      <c r="C10" s="53"/>
      <c r="D10" s="80" t="s">
        <v>55</v>
      </c>
      <c r="E10" s="83" t="s">
        <v>54</v>
      </c>
      <c r="F10" s="23"/>
      <c r="G10" s="14"/>
      <c r="H10" s="14"/>
      <c r="I10" s="35"/>
      <c r="J10" s="33"/>
    </row>
    <row r="11" spans="1:15" ht="24" customHeight="1" x14ac:dyDescent="0.2">
      <c r="A11" s="2"/>
      <c r="B11" s="30" t="s">
        <v>19</v>
      </c>
      <c r="D11" s="241"/>
      <c r="E11" s="241"/>
      <c r="F11" s="241"/>
      <c r="G11" s="241"/>
      <c r="H11" s="18" t="s">
        <v>40</v>
      </c>
      <c r="I11" s="85"/>
      <c r="J11" s="8"/>
    </row>
    <row r="12" spans="1:15" ht="15.75" customHeight="1" x14ac:dyDescent="0.2">
      <c r="A12" s="2"/>
      <c r="B12" s="27"/>
      <c r="C12" s="52"/>
      <c r="D12" s="217"/>
      <c r="E12" s="217"/>
      <c r="F12" s="217"/>
      <c r="G12" s="217"/>
      <c r="H12" s="18" t="s">
        <v>34</v>
      </c>
      <c r="I12" s="85"/>
      <c r="J12" s="8"/>
    </row>
    <row r="13" spans="1:15" ht="15.75" customHeight="1" x14ac:dyDescent="0.2">
      <c r="A13" s="2"/>
      <c r="B13" s="28"/>
      <c r="C13" s="53"/>
      <c r="D13" s="84"/>
      <c r="E13" s="220"/>
      <c r="F13" s="221"/>
      <c r="G13" s="221"/>
      <c r="H13" s="19"/>
      <c r="I13" s="22"/>
      <c r="J13" s="33"/>
    </row>
    <row r="14" spans="1:15" ht="24" customHeight="1" x14ac:dyDescent="0.2">
      <c r="A14" s="2"/>
      <c r="B14" s="42" t="s">
        <v>21</v>
      </c>
      <c r="C14" s="54"/>
      <c r="D14" s="55" t="s">
        <v>43</v>
      </c>
      <c r="E14" s="56"/>
      <c r="F14" s="43"/>
      <c r="G14" s="43"/>
      <c r="H14" s="44"/>
      <c r="I14" s="43"/>
      <c r="J14" s="45"/>
    </row>
    <row r="15" spans="1:15" ht="32.25" customHeight="1" x14ac:dyDescent="0.2">
      <c r="A15" s="2"/>
      <c r="B15" s="34" t="s">
        <v>32</v>
      </c>
      <c r="C15" s="57"/>
      <c r="D15" s="51"/>
      <c r="E15" s="240"/>
      <c r="F15" s="240"/>
      <c r="G15" s="242"/>
      <c r="H15" s="242"/>
      <c r="I15" s="242" t="s">
        <v>29</v>
      </c>
      <c r="J15" s="243"/>
    </row>
    <row r="16" spans="1:15" ht="23.25" customHeight="1" x14ac:dyDescent="0.2">
      <c r="A16" s="142" t="s">
        <v>24</v>
      </c>
      <c r="B16" s="37" t="s">
        <v>24</v>
      </c>
      <c r="C16" s="58"/>
      <c r="D16" s="59"/>
      <c r="E16" s="206"/>
      <c r="F16" s="207"/>
      <c r="G16" s="206"/>
      <c r="H16" s="207"/>
      <c r="I16" s="206">
        <f>SUMIF(F63:F77,A16,I63:I77)+SUMIF(F63:F77,"PSU",I63:I77)</f>
        <v>0</v>
      </c>
      <c r="J16" s="208"/>
    </row>
    <row r="17" spans="1:10" ht="23.25" customHeight="1" x14ac:dyDescent="0.2">
      <c r="A17" s="142" t="s">
        <v>25</v>
      </c>
      <c r="B17" s="37" t="s">
        <v>25</v>
      </c>
      <c r="C17" s="58"/>
      <c r="D17" s="59"/>
      <c r="E17" s="206"/>
      <c r="F17" s="207"/>
      <c r="G17" s="206"/>
      <c r="H17" s="207"/>
      <c r="I17" s="206">
        <f>SUMIF(F63:F77,A17,I63:I77)</f>
        <v>0</v>
      </c>
      <c r="J17" s="208"/>
    </row>
    <row r="18" spans="1:10" ht="23.25" customHeight="1" x14ac:dyDescent="0.2">
      <c r="A18" s="142" t="s">
        <v>26</v>
      </c>
      <c r="B18" s="37" t="s">
        <v>26</v>
      </c>
      <c r="C18" s="58"/>
      <c r="D18" s="59"/>
      <c r="E18" s="206"/>
      <c r="F18" s="207"/>
      <c r="G18" s="206"/>
      <c r="H18" s="207"/>
      <c r="I18" s="206">
        <f>SUMIF(F63:F77,A18,I63:I77)</f>
        <v>0</v>
      </c>
      <c r="J18" s="208"/>
    </row>
    <row r="19" spans="1:10" ht="23.25" customHeight="1" x14ac:dyDescent="0.2">
      <c r="A19" s="142" t="s">
        <v>109</v>
      </c>
      <c r="B19" s="37" t="s">
        <v>27</v>
      </c>
      <c r="C19" s="58"/>
      <c r="D19" s="59"/>
      <c r="E19" s="206"/>
      <c r="F19" s="207"/>
      <c r="G19" s="206"/>
      <c r="H19" s="207"/>
      <c r="I19" s="206">
        <f>SUMIF(F63:F77,A19,I63:I77)</f>
        <v>0</v>
      </c>
      <c r="J19" s="208"/>
    </row>
    <row r="20" spans="1:10" ht="23.25" customHeight="1" x14ac:dyDescent="0.2">
      <c r="A20" s="142" t="s">
        <v>110</v>
      </c>
      <c r="B20" s="37" t="s">
        <v>28</v>
      </c>
      <c r="C20" s="58"/>
      <c r="D20" s="59"/>
      <c r="E20" s="206"/>
      <c r="F20" s="207"/>
      <c r="G20" s="206"/>
      <c r="H20" s="207"/>
      <c r="I20" s="206">
        <f>SUMIF(F63:F77,A20,I63:I77)</f>
        <v>350000</v>
      </c>
      <c r="J20" s="208"/>
    </row>
    <row r="21" spans="1:10" ht="23.25" customHeight="1" x14ac:dyDescent="0.2">
      <c r="A21" s="2"/>
      <c r="B21" s="47" t="s">
        <v>29</v>
      </c>
      <c r="C21" s="60"/>
      <c r="D21" s="61"/>
      <c r="E21" s="209"/>
      <c r="F21" s="244"/>
      <c r="G21" s="209"/>
      <c r="H21" s="244"/>
      <c r="I21" s="209">
        <f>SUM(I16:J20)</f>
        <v>350000</v>
      </c>
      <c r="J21" s="210"/>
    </row>
    <row r="22" spans="1:10" ht="33" customHeight="1" x14ac:dyDescent="0.2">
      <c r="A22" s="2"/>
      <c r="B22" s="41" t="s">
        <v>33</v>
      </c>
      <c r="C22" s="58"/>
      <c r="D22" s="59"/>
      <c r="E22" s="62"/>
      <c r="F22" s="38"/>
      <c r="G22" s="32"/>
      <c r="H22" s="32"/>
      <c r="I22" s="32"/>
      <c r="J22" s="39"/>
    </row>
    <row r="23" spans="1:10" ht="23.25" customHeight="1" x14ac:dyDescent="0.2">
      <c r="A23" s="2"/>
      <c r="B23" s="37" t="s">
        <v>12</v>
      </c>
      <c r="C23" s="58"/>
      <c r="D23" s="59"/>
      <c r="E23" s="63">
        <v>15</v>
      </c>
      <c r="F23" s="38" t="s">
        <v>0</v>
      </c>
      <c r="G23" s="204">
        <f>ZakladDPHSniVypocet</f>
        <v>0</v>
      </c>
      <c r="H23" s="205"/>
      <c r="I23" s="205"/>
      <c r="J23" s="39" t="str">
        <f t="shared" ref="J23:J28" si="0">Mena</f>
        <v>CZK</v>
      </c>
    </row>
    <row r="24" spans="1:10" ht="23.25" hidden="1" customHeight="1" x14ac:dyDescent="0.2">
      <c r="A24" s="2"/>
      <c r="B24" s="37" t="s">
        <v>13</v>
      </c>
      <c r="C24" s="58"/>
      <c r="D24" s="59"/>
      <c r="E24" s="63">
        <f>SazbaDPH1</f>
        <v>15</v>
      </c>
      <c r="F24" s="38" t="s">
        <v>0</v>
      </c>
      <c r="G24" s="202">
        <f>I23*E23/100</f>
        <v>0</v>
      </c>
      <c r="H24" s="203"/>
      <c r="I24" s="203"/>
      <c r="J24" s="39" t="str">
        <f t="shared" si="0"/>
        <v>CZK</v>
      </c>
    </row>
    <row r="25" spans="1:10" ht="23.25" customHeight="1" x14ac:dyDescent="0.2">
      <c r="A25" s="2"/>
      <c r="B25" s="37" t="s">
        <v>14</v>
      </c>
      <c r="C25" s="58"/>
      <c r="D25" s="59"/>
      <c r="E25" s="63">
        <v>21</v>
      </c>
      <c r="F25" s="38" t="s">
        <v>0</v>
      </c>
      <c r="G25" s="204">
        <f>ZakladDPHZaklVypocet</f>
        <v>350000</v>
      </c>
      <c r="H25" s="205"/>
      <c r="I25" s="205"/>
      <c r="J25" s="39" t="str">
        <f t="shared" si="0"/>
        <v>CZK</v>
      </c>
    </row>
    <row r="26" spans="1:10" ht="23.25" hidden="1" customHeight="1" x14ac:dyDescent="0.2">
      <c r="A26" s="2"/>
      <c r="B26" s="31" t="s">
        <v>15</v>
      </c>
      <c r="C26" s="64"/>
      <c r="D26" s="51"/>
      <c r="E26" s="65">
        <f>SazbaDPH2</f>
        <v>21</v>
      </c>
      <c r="F26" s="29" t="s">
        <v>0</v>
      </c>
      <c r="G26" s="231">
        <f>I25*E25/100</f>
        <v>0</v>
      </c>
      <c r="H26" s="232"/>
      <c r="I26" s="232"/>
      <c r="J26" s="36" t="str">
        <f t="shared" si="0"/>
        <v>CZK</v>
      </c>
    </row>
    <row r="27" spans="1:10" ht="23.25" customHeight="1" thickBot="1" x14ac:dyDescent="0.25">
      <c r="A27" s="2">
        <f>ZakladDPHSni+ZakladDPHZakl</f>
        <v>350000</v>
      </c>
      <c r="B27" s="30" t="s">
        <v>4</v>
      </c>
      <c r="C27" s="66"/>
      <c r="D27" s="67"/>
      <c r="E27" s="66"/>
      <c r="F27" s="16"/>
      <c r="G27" s="233">
        <f>CenaCelkemBezDPH-(ZakladDPHSni+ZakladDPHZakl)</f>
        <v>0</v>
      </c>
      <c r="H27" s="233"/>
      <c r="I27" s="233"/>
      <c r="J27" s="40" t="str">
        <f t="shared" si="0"/>
        <v>CZK</v>
      </c>
    </row>
    <row r="28" spans="1:10" ht="27.75" customHeight="1" thickBot="1" x14ac:dyDescent="0.25">
      <c r="A28" s="2">
        <f>(A27-INT(A27))*100</f>
        <v>0</v>
      </c>
      <c r="B28" s="116" t="s">
        <v>23</v>
      </c>
      <c r="C28" s="117"/>
      <c r="D28" s="117"/>
      <c r="E28" s="118"/>
      <c r="F28" s="119"/>
      <c r="G28" s="212">
        <f>A27</f>
        <v>350000</v>
      </c>
      <c r="H28" s="212"/>
      <c r="I28" s="212"/>
      <c r="J28" s="120" t="str">
        <f t="shared" si="0"/>
        <v>CZK</v>
      </c>
    </row>
    <row r="29" spans="1:10" ht="27.75" hidden="1" customHeight="1" thickBot="1" x14ac:dyDescent="0.25">
      <c r="A29" s="2"/>
      <c r="B29" s="116" t="s">
        <v>35</v>
      </c>
      <c r="C29" s="121"/>
      <c r="D29" s="121"/>
      <c r="E29" s="121"/>
      <c r="F29" s="122"/>
      <c r="G29" s="211">
        <f>ZakladDPHSni+DPHSni+ZakladDPHZakl+DPHZakl+Zaokrouhleni</f>
        <v>350000</v>
      </c>
      <c r="H29" s="211"/>
      <c r="I29" s="211"/>
      <c r="J29" s="123" t="s">
        <v>72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68" t="s">
        <v>11</v>
      </c>
      <c r="D32" s="69"/>
      <c r="E32" s="69"/>
      <c r="F32" s="15" t="s">
        <v>10</v>
      </c>
      <c r="G32" s="25"/>
      <c r="H32" s="26"/>
      <c r="I32" s="25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0"/>
      <c r="D34" s="213"/>
      <c r="E34" s="214"/>
      <c r="G34" s="215"/>
      <c r="H34" s="216"/>
      <c r="I34" s="216"/>
      <c r="J34" s="24"/>
    </row>
    <row r="35" spans="1:10" ht="12.75" customHeight="1" x14ac:dyDescent="0.2">
      <c r="A35" s="2"/>
      <c r="B35" s="2"/>
      <c r="D35" s="201" t="s">
        <v>2</v>
      </c>
      <c r="E35" s="201"/>
      <c r="H35" s="10" t="s">
        <v>3</v>
      </c>
      <c r="J35" s="9"/>
    </row>
    <row r="36" spans="1:10" ht="13.5" customHeight="1" thickBot="1" x14ac:dyDescent="0.25">
      <c r="A36" s="11"/>
      <c r="B36" s="11"/>
      <c r="C36" s="71"/>
      <c r="D36" s="71"/>
      <c r="E36" s="71"/>
      <c r="F36" s="12"/>
      <c r="G36" s="12"/>
      <c r="H36" s="12"/>
      <c r="I36" s="12"/>
      <c r="J36" s="13"/>
    </row>
    <row r="37" spans="1:10" ht="27" customHeight="1" x14ac:dyDescent="0.2">
      <c r="B37" s="89" t="s">
        <v>16</v>
      </c>
      <c r="C37" s="90"/>
      <c r="D37" s="90"/>
      <c r="E37" s="90"/>
      <c r="F37" s="91"/>
      <c r="G37" s="91"/>
      <c r="H37" s="91"/>
      <c r="I37" s="91"/>
      <c r="J37" s="92"/>
    </row>
    <row r="38" spans="1:10" ht="25.5" customHeight="1" x14ac:dyDescent="0.2">
      <c r="A38" s="88" t="s">
        <v>37</v>
      </c>
      <c r="B38" s="93" t="s">
        <v>17</v>
      </c>
      <c r="C38" s="94" t="s">
        <v>5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18</v>
      </c>
      <c r="I38" s="97" t="s">
        <v>1</v>
      </c>
      <c r="J38" s="98" t="s">
        <v>0</v>
      </c>
    </row>
    <row r="39" spans="1:10" ht="25.5" hidden="1" customHeight="1" x14ac:dyDescent="0.2">
      <c r="A39" s="88">
        <v>1</v>
      </c>
      <c r="B39" s="99" t="s">
        <v>58</v>
      </c>
      <c r="C39" s="197"/>
      <c r="D39" s="197"/>
      <c r="E39" s="197"/>
      <c r="F39" s="100">
        <f>'IO-302 4 Naklady'!AE41+'IO-300 1 Pol'!AE205+'IO-300 2 Pol'!AE113+'IO-301 3 Pol'!AE156</f>
        <v>0</v>
      </c>
      <c r="G39" s="101">
        <f>'IO-302 4 Naklady'!AF41+'IO-300 1 Pol'!AF205+'IO-300 2 Pol'!AF113+'IO-301 3 Pol'!AF156</f>
        <v>350000</v>
      </c>
      <c r="H39" s="102"/>
      <c r="I39" s="103">
        <f>F39+G39+H39</f>
        <v>350000</v>
      </c>
      <c r="J39" s="104">
        <f>IF(CenaCelkemVypocet=0,"",I39/CenaCelkemVypocet*100)</f>
        <v>100</v>
      </c>
    </row>
    <row r="40" spans="1:10" ht="25.5" customHeight="1" x14ac:dyDescent="0.2">
      <c r="A40" s="88">
        <v>2</v>
      </c>
      <c r="B40" s="105"/>
      <c r="C40" s="198" t="s">
        <v>59</v>
      </c>
      <c r="D40" s="198"/>
      <c r="E40" s="198"/>
      <c r="F40" s="106">
        <f>'IO-302 4 Naklady'!AE41</f>
        <v>0</v>
      </c>
      <c r="G40" s="107">
        <f>'IO-302 4 Naklady'!AF41</f>
        <v>350000</v>
      </c>
      <c r="H40" s="107"/>
      <c r="I40" s="108">
        <f>F40+G40+H40</f>
        <v>350000</v>
      </c>
      <c r="J40" s="109">
        <f>IF(CenaCelkemVypocet=0,"",I40/CenaCelkemVypocet*100)</f>
        <v>100</v>
      </c>
    </row>
    <row r="41" spans="1:10" ht="25.5" customHeight="1" x14ac:dyDescent="0.2">
      <c r="A41" s="88">
        <v>3</v>
      </c>
      <c r="B41" s="110" t="s">
        <v>60</v>
      </c>
      <c r="C41" s="197" t="s">
        <v>61</v>
      </c>
      <c r="D41" s="197"/>
      <c r="E41" s="197"/>
      <c r="F41" s="111">
        <f>'IO-302 4 Naklady'!AE41</f>
        <v>0</v>
      </c>
      <c r="G41" s="102">
        <f>'IO-302 4 Naklady'!AF41</f>
        <v>350000</v>
      </c>
      <c r="H41" s="102"/>
      <c r="I41" s="103">
        <f>F41+G41+H41</f>
        <v>350000</v>
      </c>
      <c r="J41" s="104">
        <f>IF(CenaCelkemVypocet=0,"",I41/CenaCelkemVypocet*100)</f>
        <v>100</v>
      </c>
    </row>
    <row r="42" spans="1:10" ht="25.5" customHeight="1" x14ac:dyDescent="0.2">
      <c r="A42" s="88">
        <v>2</v>
      </c>
      <c r="B42" s="105"/>
      <c r="C42" s="198" t="s">
        <v>62</v>
      </c>
      <c r="D42" s="198"/>
      <c r="E42" s="198"/>
      <c r="F42" s="106"/>
      <c r="G42" s="107"/>
      <c r="H42" s="107"/>
      <c r="I42" s="108"/>
      <c r="J42" s="109"/>
    </row>
    <row r="43" spans="1:10" ht="25.5" customHeight="1" x14ac:dyDescent="0.2">
      <c r="A43" s="88">
        <v>2</v>
      </c>
      <c r="B43" s="105" t="s">
        <v>63</v>
      </c>
      <c r="C43" s="198" t="s">
        <v>64</v>
      </c>
      <c r="D43" s="198"/>
      <c r="E43" s="198"/>
      <c r="F43" s="106">
        <f>'IO-300 1 Pol'!AE205+'IO-300 2 Pol'!AE113</f>
        <v>0</v>
      </c>
      <c r="G43" s="107">
        <f>'IO-300 1 Pol'!AF205+'IO-300 2 Pol'!AF113</f>
        <v>0</v>
      </c>
      <c r="H43" s="107"/>
      <c r="I43" s="108">
        <f>F43+G43+H43</f>
        <v>0</v>
      </c>
      <c r="J43" s="109">
        <f>IF(CenaCelkemVypocet=0,"",I43/CenaCelkemVypocet*100)</f>
        <v>0</v>
      </c>
    </row>
    <row r="44" spans="1:10" ht="25.5" customHeight="1" x14ac:dyDescent="0.2">
      <c r="A44" s="88">
        <v>3</v>
      </c>
      <c r="B44" s="110" t="s">
        <v>65</v>
      </c>
      <c r="C44" s="197" t="s">
        <v>64</v>
      </c>
      <c r="D44" s="197"/>
      <c r="E44" s="197"/>
      <c r="F44" s="111">
        <f>'IO-300 1 Pol'!AE205</f>
        <v>0</v>
      </c>
      <c r="G44" s="102">
        <f>'IO-300 1 Pol'!AF205</f>
        <v>0</v>
      </c>
      <c r="H44" s="102"/>
      <c r="I44" s="103">
        <f>F44+G44+H44</f>
        <v>0</v>
      </c>
      <c r="J44" s="104">
        <f>IF(CenaCelkemVypocet=0,"",I44/CenaCelkemVypocet*100)</f>
        <v>0</v>
      </c>
    </row>
    <row r="45" spans="1:10" ht="25.5" customHeight="1" x14ac:dyDescent="0.2">
      <c r="A45" s="88">
        <v>3</v>
      </c>
      <c r="B45" s="110" t="s">
        <v>66</v>
      </c>
      <c r="C45" s="197" t="s">
        <v>67</v>
      </c>
      <c r="D45" s="197"/>
      <c r="E45" s="197"/>
      <c r="F45" s="111">
        <f>'IO-300 2 Pol'!AE113</f>
        <v>0</v>
      </c>
      <c r="G45" s="102">
        <f>'IO-300 2 Pol'!AF113</f>
        <v>0</v>
      </c>
      <c r="H45" s="102"/>
      <c r="I45" s="103">
        <f>F45+G45+H45</f>
        <v>0</v>
      </c>
      <c r="J45" s="104">
        <f>IF(CenaCelkemVypocet=0,"",I45/CenaCelkemVypocet*100)</f>
        <v>0</v>
      </c>
    </row>
    <row r="46" spans="1:10" ht="25.5" customHeight="1" x14ac:dyDescent="0.2">
      <c r="A46" s="88">
        <v>2</v>
      </c>
      <c r="B46" s="105" t="s">
        <v>68</v>
      </c>
      <c r="C46" s="198" t="s">
        <v>69</v>
      </c>
      <c r="D46" s="198"/>
      <c r="E46" s="198"/>
      <c r="F46" s="106">
        <f>'IO-301 3 Pol'!AE156</f>
        <v>0</v>
      </c>
      <c r="G46" s="107">
        <f>'IO-301 3 Pol'!AF156</f>
        <v>0</v>
      </c>
      <c r="H46" s="107"/>
      <c r="I46" s="108">
        <f>F46+G46+H46</f>
        <v>0</v>
      </c>
      <c r="J46" s="109">
        <f>IF(CenaCelkemVypocet=0,"",I46/CenaCelkemVypocet*100)</f>
        <v>0</v>
      </c>
    </row>
    <row r="47" spans="1:10" ht="25.5" customHeight="1" x14ac:dyDescent="0.2">
      <c r="A47" s="88">
        <v>3</v>
      </c>
      <c r="B47" s="110" t="s">
        <v>70</v>
      </c>
      <c r="C47" s="197" t="s">
        <v>69</v>
      </c>
      <c r="D47" s="197"/>
      <c r="E47" s="197"/>
      <c r="F47" s="111">
        <f>'IO-301 3 Pol'!AE156</f>
        <v>0</v>
      </c>
      <c r="G47" s="102">
        <f>'IO-301 3 Pol'!AF156</f>
        <v>0</v>
      </c>
      <c r="H47" s="102"/>
      <c r="I47" s="103">
        <f>F47+G47+H47</f>
        <v>0</v>
      </c>
      <c r="J47" s="104">
        <f>IF(CenaCelkemVypocet=0,"",I47/CenaCelkemVypocet*100)</f>
        <v>0</v>
      </c>
    </row>
    <row r="48" spans="1:10" ht="25.5" customHeight="1" x14ac:dyDescent="0.2">
      <c r="A48" s="88"/>
      <c r="B48" s="199" t="s">
        <v>71</v>
      </c>
      <c r="C48" s="200"/>
      <c r="D48" s="200"/>
      <c r="E48" s="200"/>
      <c r="F48" s="112">
        <f>SUMIF(A39:A47,"=1",F39:F47)</f>
        <v>0</v>
      </c>
      <c r="G48" s="113">
        <f>SUMIF(A39:A47,"=1",G39:G47)</f>
        <v>350000</v>
      </c>
      <c r="H48" s="113">
        <f>SUMIF(A39:A47,"=1",H39:H47)</f>
        <v>0</v>
      </c>
      <c r="I48" s="114">
        <f>SUMIF(A39:A47,"=1",I39:I47)</f>
        <v>350000</v>
      </c>
      <c r="J48" s="115">
        <f>SUMIF(A39:A47,"=1",J39:J47)</f>
        <v>100</v>
      </c>
    </row>
    <row r="50" spans="1:10" x14ac:dyDescent="0.2">
      <c r="A50" t="s">
        <v>73</v>
      </c>
      <c r="B50" t="s">
        <v>74</v>
      </c>
    </row>
    <row r="51" spans="1:10" x14ac:dyDescent="0.2">
      <c r="A51" t="s">
        <v>75</v>
      </c>
      <c r="B51" t="s">
        <v>76</v>
      </c>
    </row>
    <row r="52" spans="1:10" x14ac:dyDescent="0.2">
      <c r="A52" t="s">
        <v>77</v>
      </c>
      <c r="B52" t="s">
        <v>78</v>
      </c>
    </row>
    <row r="53" spans="1:10" x14ac:dyDescent="0.2">
      <c r="A53" t="s">
        <v>77</v>
      </c>
      <c r="B53" t="s">
        <v>79</v>
      </c>
    </row>
    <row r="54" spans="1:10" x14ac:dyDescent="0.2">
      <c r="A54" t="s">
        <v>75</v>
      </c>
      <c r="B54" t="s">
        <v>80</v>
      </c>
    </row>
    <row r="55" spans="1:10" x14ac:dyDescent="0.2">
      <c r="A55" t="s">
        <v>77</v>
      </c>
      <c r="B55" t="s">
        <v>81</v>
      </c>
    </row>
    <row r="56" spans="1:10" x14ac:dyDescent="0.2">
      <c r="A56" t="s">
        <v>75</v>
      </c>
      <c r="B56" t="s">
        <v>82</v>
      </c>
    </row>
    <row r="57" spans="1:10" x14ac:dyDescent="0.2">
      <c r="A57" t="s">
        <v>77</v>
      </c>
      <c r="B57" t="s">
        <v>83</v>
      </c>
    </row>
    <row r="60" spans="1:10" ht="15.75" x14ac:dyDescent="0.25">
      <c r="B60" s="124" t="s">
        <v>84</v>
      </c>
    </row>
    <row r="62" spans="1:10" ht="25.5" customHeight="1" x14ac:dyDescent="0.2">
      <c r="A62" s="126"/>
      <c r="B62" s="129" t="s">
        <v>17</v>
      </c>
      <c r="C62" s="129" t="s">
        <v>5</v>
      </c>
      <c r="D62" s="130"/>
      <c r="E62" s="130"/>
      <c r="F62" s="131" t="s">
        <v>85</v>
      </c>
      <c r="G62" s="131"/>
      <c r="H62" s="131"/>
      <c r="I62" s="131" t="s">
        <v>29</v>
      </c>
      <c r="J62" s="131" t="s">
        <v>0</v>
      </c>
    </row>
    <row r="63" spans="1:10" ht="36.75" customHeight="1" x14ac:dyDescent="0.2">
      <c r="A63" s="127"/>
      <c r="B63" s="132" t="s">
        <v>65</v>
      </c>
      <c r="C63" s="195" t="s">
        <v>86</v>
      </c>
      <c r="D63" s="196"/>
      <c r="E63" s="196"/>
      <c r="F63" s="138" t="s">
        <v>24</v>
      </c>
      <c r="G63" s="139"/>
      <c r="H63" s="139"/>
      <c r="I63" s="139">
        <f>'IO-300 1 Pol'!G8+'IO-300 2 Pol'!G8+'IO-301 3 Pol'!G8</f>
        <v>0</v>
      </c>
      <c r="J63" s="136">
        <f>IF(I78=0,"",I63/I78*100)</f>
        <v>0</v>
      </c>
    </row>
    <row r="64" spans="1:10" ht="36.75" customHeight="1" x14ac:dyDescent="0.2">
      <c r="A64" s="127"/>
      <c r="B64" s="132" t="s">
        <v>66</v>
      </c>
      <c r="C64" s="195" t="s">
        <v>87</v>
      </c>
      <c r="D64" s="196"/>
      <c r="E64" s="196"/>
      <c r="F64" s="138" t="s">
        <v>24</v>
      </c>
      <c r="G64" s="139"/>
      <c r="H64" s="139"/>
      <c r="I64" s="139">
        <f>'IO-300 1 Pol'!G121</f>
        <v>0</v>
      </c>
      <c r="J64" s="136">
        <f>IF(I78=0,"",I64/I78*100)</f>
        <v>0</v>
      </c>
    </row>
    <row r="65" spans="1:10" ht="36.75" customHeight="1" x14ac:dyDescent="0.2">
      <c r="A65" s="127"/>
      <c r="B65" s="132" t="s">
        <v>60</v>
      </c>
      <c r="C65" s="195" t="s">
        <v>88</v>
      </c>
      <c r="D65" s="196"/>
      <c r="E65" s="196"/>
      <c r="F65" s="138" t="s">
        <v>24</v>
      </c>
      <c r="G65" s="139"/>
      <c r="H65" s="139"/>
      <c r="I65" s="139">
        <f>'IO-300 1 Pol'!G127+'IO-301 3 Pol'!G72</f>
        <v>0</v>
      </c>
      <c r="J65" s="136">
        <f>IF(I78=0,"",I65/I78*100)</f>
        <v>0</v>
      </c>
    </row>
    <row r="66" spans="1:10" ht="36.75" customHeight="1" x14ac:dyDescent="0.2">
      <c r="A66" s="127"/>
      <c r="B66" s="132" t="s">
        <v>89</v>
      </c>
      <c r="C66" s="195" t="s">
        <v>90</v>
      </c>
      <c r="D66" s="196"/>
      <c r="E66" s="196"/>
      <c r="F66" s="138" t="s">
        <v>24</v>
      </c>
      <c r="G66" s="139"/>
      <c r="H66" s="139"/>
      <c r="I66" s="139">
        <f>'IO-300 1 Pol'!G136+'IO-300 2 Pol'!G76+'IO-301 3 Pol'!G82</f>
        <v>0</v>
      </c>
      <c r="J66" s="136">
        <f>IF(I78=0,"",I66/I78*100)</f>
        <v>0</v>
      </c>
    </row>
    <row r="67" spans="1:10" ht="36.75" customHeight="1" x14ac:dyDescent="0.2">
      <c r="A67" s="127"/>
      <c r="B67" s="132" t="s">
        <v>91</v>
      </c>
      <c r="C67" s="195" t="s">
        <v>92</v>
      </c>
      <c r="D67" s="196"/>
      <c r="E67" s="196"/>
      <c r="F67" s="138" t="s">
        <v>24</v>
      </c>
      <c r="G67" s="139"/>
      <c r="H67" s="139"/>
      <c r="I67" s="139">
        <f>'IO-300 1 Pol'!G146+'IO-300 2 Pol'!G83+'IO-301 3 Pol'!G89</f>
        <v>0</v>
      </c>
      <c r="J67" s="136">
        <f>IF(I78=0,"",I67/I78*100)</f>
        <v>0</v>
      </c>
    </row>
    <row r="68" spans="1:10" ht="36.75" customHeight="1" x14ac:dyDescent="0.2">
      <c r="A68" s="127"/>
      <c r="B68" s="132" t="s">
        <v>93</v>
      </c>
      <c r="C68" s="195" t="s">
        <v>94</v>
      </c>
      <c r="D68" s="196"/>
      <c r="E68" s="196"/>
      <c r="F68" s="138" t="s">
        <v>24</v>
      </c>
      <c r="G68" s="139"/>
      <c r="H68" s="139"/>
      <c r="I68" s="139">
        <f>'IO-301 3 Pol'!G132</f>
        <v>0</v>
      </c>
      <c r="J68" s="136">
        <f>IF(I78=0,"",I68/I78*100)</f>
        <v>0</v>
      </c>
    </row>
    <row r="69" spans="1:10" ht="36.75" customHeight="1" x14ac:dyDescent="0.2">
      <c r="A69" s="127"/>
      <c r="B69" s="132" t="s">
        <v>95</v>
      </c>
      <c r="C69" s="195" t="s">
        <v>96</v>
      </c>
      <c r="D69" s="196"/>
      <c r="E69" s="196"/>
      <c r="F69" s="138" t="s">
        <v>24</v>
      </c>
      <c r="G69" s="139"/>
      <c r="H69" s="139"/>
      <c r="I69" s="139">
        <f>'IO-300 1 Pol'!G181+'IO-300 2 Pol'!G88</f>
        <v>0</v>
      </c>
      <c r="J69" s="136">
        <f>IF(I78=0,"",I69/I78*100)</f>
        <v>0</v>
      </c>
    </row>
    <row r="70" spans="1:10" ht="36.75" customHeight="1" x14ac:dyDescent="0.2">
      <c r="A70" s="127"/>
      <c r="B70" s="132" t="s">
        <v>97</v>
      </c>
      <c r="C70" s="195" t="s">
        <v>98</v>
      </c>
      <c r="D70" s="196"/>
      <c r="E70" s="196"/>
      <c r="F70" s="138" t="s">
        <v>24</v>
      </c>
      <c r="G70" s="139"/>
      <c r="H70" s="139"/>
      <c r="I70" s="139">
        <f>'IO-300 1 Pol'!G185</f>
        <v>0</v>
      </c>
      <c r="J70" s="136">
        <f>IF(I78=0,"",I70/I78*100)</f>
        <v>0</v>
      </c>
    </row>
    <row r="71" spans="1:10" ht="36.75" customHeight="1" x14ac:dyDescent="0.2">
      <c r="A71" s="127"/>
      <c r="B71" s="132" t="s">
        <v>99</v>
      </c>
      <c r="C71" s="195" t="s">
        <v>100</v>
      </c>
      <c r="D71" s="196"/>
      <c r="E71" s="196"/>
      <c r="F71" s="138" t="s">
        <v>24</v>
      </c>
      <c r="G71" s="139"/>
      <c r="H71" s="139"/>
      <c r="I71" s="139">
        <f>'IO-301 3 Pol'!G139</f>
        <v>0</v>
      </c>
      <c r="J71" s="136">
        <f>IF(I78=0,"",I71/I78*100)</f>
        <v>0</v>
      </c>
    </row>
    <row r="72" spans="1:10" ht="36.75" customHeight="1" x14ac:dyDescent="0.2">
      <c r="A72" s="127"/>
      <c r="B72" s="132" t="s">
        <v>101</v>
      </c>
      <c r="C72" s="195" t="s">
        <v>102</v>
      </c>
      <c r="D72" s="196"/>
      <c r="E72" s="196"/>
      <c r="F72" s="138" t="s">
        <v>24</v>
      </c>
      <c r="G72" s="139"/>
      <c r="H72" s="139"/>
      <c r="I72" s="139">
        <f>'IO-300 1 Pol'!G189</f>
        <v>0</v>
      </c>
      <c r="J72" s="136">
        <f>IF(I78=0,"",I72/I78*100)</f>
        <v>0</v>
      </c>
    </row>
    <row r="73" spans="1:10" ht="36.75" customHeight="1" x14ac:dyDescent="0.2">
      <c r="A73" s="127"/>
      <c r="B73" s="132" t="s">
        <v>103</v>
      </c>
      <c r="C73" s="195" t="s">
        <v>104</v>
      </c>
      <c r="D73" s="196"/>
      <c r="E73" s="196"/>
      <c r="F73" s="138" t="s">
        <v>24</v>
      </c>
      <c r="G73" s="139"/>
      <c r="H73" s="139"/>
      <c r="I73" s="139">
        <f>'IO-300 1 Pol'!G192+'IO-301 3 Pol'!G141</f>
        <v>0</v>
      </c>
      <c r="J73" s="136">
        <f>IF(I78=0,"",I73/I78*100)</f>
        <v>0</v>
      </c>
    </row>
    <row r="74" spans="1:10" ht="36.75" customHeight="1" x14ac:dyDescent="0.2">
      <c r="A74" s="127"/>
      <c r="B74" s="132" t="s">
        <v>105</v>
      </c>
      <c r="C74" s="195" t="s">
        <v>106</v>
      </c>
      <c r="D74" s="196"/>
      <c r="E74" s="196"/>
      <c r="F74" s="138" t="s">
        <v>24</v>
      </c>
      <c r="G74" s="139"/>
      <c r="H74" s="139"/>
      <c r="I74" s="139">
        <f>'IO-300 1 Pol'!G201+'IO-300 2 Pol'!G109+'IO-301 3 Pol'!G150</f>
        <v>0</v>
      </c>
      <c r="J74" s="136">
        <f>IF(I78=0,"",I74/I78*100)</f>
        <v>0</v>
      </c>
    </row>
    <row r="75" spans="1:10" ht="36.75" customHeight="1" x14ac:dyDescent="0.2">
      <c r="A75" s="127"/>
      <c r="B75" s="132" t="s">
        <v>107</v>
      </c>
      <c r="C75" s="195" t="s">
        <v>108</v>
      </c>
      <c r="D75" s="196"/>
      <c r="E75" s="196"/>
      <c r="F75" s="138" t="s">
        <v>25</v>
      </c>
      <c r="G75" s="139"/>
      <c r="H75" s="139"/>
      <c r="I75" s="139">
        <f>'IO-301 3 Pol'!G153</f>
        <v>0</v>
      </c>
      <c r="J75" s="136">
        <f>IF(I78=0,"",I75/I78*100)</f>
        <v>0</v>
      </c>
    </row>
    <row r="76" spans="1:10" ht="36.75" customHeight="1" x14ac:dyDescent="0.2">
      <c r="A76" s="127"/>
      <c r="B76" s="132" t="s">
        <v>109</v>
      </c>
      <c r="C76" s="195" t="s">
        <v>27</v>
      </c>
      <c r="D76" s="196"/>
      <c r="E76" s="196"/>
      <c r="F76" s="138" t="s">
        <v>109</v>
      </c>
      <c r="G76" s="139"/>
      <c r="H76" s="139"/>
      <c r="I76" s="139">
        <f>'IO-302 4 Naklady'!G8</f>
        <v>0</v>
      </c>
      <c r="J76" s="136">
        <f>IF(I78=0,"",I76/I78*100)</f>
        <v>0</v>
      </c>
    </row>
    <row r="77" spans="1:10" ht="36.75" customHeight="1" x14ac:dyDescent="0.2">
      <c r="A77" s="127"/>
      <c r="B77" s="132" t="s">
        <v>110</v>
      </c>
      <c r="C77" s="195" t="s">
        <v>28</v>
      </c>
      <c r="D77" s="196"/>
      <c r="E77" s="196"/>
      <c r="F77" s="138" t="s">
        <v>110</v>
      </c>
      <c r="G77" s="139"/>
      <c r="H77" s="139"/>
      <c r="I77" s="139">
        <f>'IO-302 4 Naklady'!G21</f>
        <v>350000</v>
      </c>
      <c r="J77" s="136">
        <f>IF(I78=0,"",I77/I78*100)</f>
        <v>100</v>
      </c>
    </row>
    <row r="78" spans="1:10" ht="25.5" customHeight="1" x14ac:dyDescent="0.2">
      <c r="A78" s="128"/>
      <c r="B78" s="133" t="s">
        <v>1</v>
      </c>
      <c r="C78" s="134"/>
      <c r="D78" s="135"/>
      <c r="E78" s="135"/>
      <c r="F78" s="140"/>
      <c r="G78" s="141"/>
      <c r="H78" s="141"/>
      <c r="I78" s="141">
        <f>SUM(I63:I77)</f>
        <v>350000</v>
      </c>
      <c r="J78" s="137">
        <f>SUM(J63:J77)</f>
        <v>100</v>
      </c>
    </row>
    <row r="79" spans="1:10" x14ac:dyDescent="0.2">
      <c r="F79" s="86"/>
      <c r="G79" s="86"/>
      <c r="H79" s="86"/>
      <c r="I79" s="86"/>
      <c r="J79" s="87"/>
    </row>
    <row r="80" spans="1:10" x14ac:dyDescent="0.2">
      <c r="F80" s="86"/>
      <c r="G80" s="86"/>
      <c r="H80" s="86"/>
      <c r="I80" s="86"/>
      <c r="J80" s="87"/>
    </row>
    <row r="81" spans="6:10" x14ac:dyDescent="0.2">
      <c r="F81" s="86"/>
      <c r="G81" s="86"/>
      <c r="H81" s="86"/>
      <c r="I81" s="86"/>
      <c r="J81" s="87"/>
    </row>
  </sheetData>
  <sheetProtection password="E14A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6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B48:E48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57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5" t="s">
        <v>6</v>
      </c>
      <c r="B1" s="245"/>
      <c r="C1" s="246"/>
      <c r="D1" s="245"/>
      <c r="E1" s="245"/>
      <c r="F1" s="245"/>
      <c r="G1" s="245"/>
    </row>
    <row r="2" spans="1:7" ht="24.95" customHeight="1" x14ac:dyDescent="0.2">
      <c r="A2" s="49" t="s">
        <v>7</v>
      </c>
      <c r="B2" s="48"/>
      <c r="C2" s="247"/>
      <c r="D2" s="247"/>
      <c r="E2" s="247"/>
      <c r="F2" s="247"/>
      <c r="G2" s="248"/>
    </row>
    <row r="3" spans="1:7" ht="24.95" customHeight="1" x14ac:dyDescent="0.2">
      <c r="A3" s="49" t="s">
        <v>8</v>
      </c>
      <c r="B3" s="48"/>
      <c r="C3" s="247"/>
      <c r="D3" s="247"/>
      <c r="E3" s="247"/>
      <c r="F3" s="247"/>
      <c r="G3" s="248"/>
    </row>
    <row r="4" spans="1:7" ht="24.95" customHeight="1" x14ac:dyDescent="0.2">
      <c r="A4" s="49" t="s">
        <v>9</v>
      </c>
      <c r="B4" s="48"/>
      <c r="C4" s="247"/>
      <c r="D4" s="247"/>
      <c r="E4" s="247"/>
      <c r="F4" s="247"/>
      <c r="G4" s="248"/>
    </row>
    <row r="5" spans="1:7" x14ac:dyDescent="0.2">
      <c r="B5" s="4"/>
      <c r="C5" s="5"/>
      <c r="D5" s="6"/>
    </row>
  </sheetData>
  <sheetProtection password="E14A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20" activePane="bottomLeft" state="frozen"/>
      <selection pane="bottomLeft" activeCell="AB22" sqref="AB22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63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9" t="s">
        <v>111</v>
      </c>
      <c r="B1" s="249"/>
      <c r="C1" s="249"/>
      <c r="D1" s="249"/>
      <c r="E1" s="249"/>
      <c r="F1" s="249"/>
      <c r="G1" s="249"/>
      <c r="AG1" t="s">
        <v>112</v>
      </c>
    </row>
    <row r="2" spans="1:60" ht="24.95" customHeight="1" x14ac:dyDescent="0.2">
      <c r="A2" s="143" t="s">
        <v>7</v>
      </c>
      <c r="B2" s="48" t="s">
        <v>44</v>
      </c>
      <c r="C2" s="250" t="s">
        <v>45</v>
      </c>
      <c r="D2" s="251"/>
      <c r="E2" s="251"/>
      <c r="F2" s="251"/>
      <c r="G2" s="252"/>
      <c r="AG2" t="s">
        <v>113</v>
      </c>
    </row>
    <row r="3" spans="1:60" ht="24.95" customHeight="1" x14ac:dyDescent="0.2">
      <c r="A3" s="143" t="s">
        <v>8</v>
      </c>
      <c r="B3" s="48" t="s">
        <v>114</v>
      </c>
      <c r="C3" s="250" t="s">
        <v>61</v>
      </c>
      <c r="D3" s="251"/>
      <c r="E3" s="251"/>
      <c r="F3" s="251"/>
      <c r="G3" s="252"/>
      <c r="AC3" s="125" t="s">
        <v>115</v>
      </c>
      <c r="AG3" t="s">
        <v>116</v>
      </c>
    </row>
    <row r="4" spans="1:60" ht="24.95" customHeight="1" x14ac:dyDescent="0.2">
      <c r="A4" s="144" t="s">
        <v>9</v>
      </c>
      <c r="B4" s="145" t="s">
        <v>60</v>
      </c>
      <c r="C4" s="253" t="s">
        <v>61</v>
      </c>
      <c r="D4" s="254"/>
      <c r="E4" s="254"/>
      <c r="F4" s="254"/>
      <c r="G4" s="255"/>
      <c r="AG4" t="s">
        <v>117</v>
      </c>
    </row>
    <row r="5" spans="1:60" x14ac:dyDescent="0.2">
      <c r="D5" s="10"/>
    </row>
    <row r="6" spans="1:60" ht="38.25" x14ac:dyDescent="0.2">
      <c r="A6" s="147" t="s">
        <v>118</v>
      </c>
      <c r="B6" s="149" t="s">
        <v>119</v>
      </c>
      <c r="C6" s="149" t="s">
        <v>120</v>
      </c>
      <c r="D6" s="148" t="s">
        <v>121</v>
      </c>
      <c r="E6" s="147" t="s">
        <v>122</v>
      </c>
      <c r="F6" s="146" t="s">
        <v>123</v>
      </c>
      <c r="G6" s="147" t="s">
        <v>29</v>
      </c>
      <c r="H6" s="150" t="s">
        <v>30</v>
      </c>
      <c r="I6" s="150" t="s">
        <v>124</v>
      </c>
      <c r="J6" s="150" t="s">
        <v>31</v>
      </c>
      <c r="K6" s="150" t="s">
        <v>125</v>
      </c>
      <c r="L6" s="150" t="s">
        <v>126</v>
      </c>
      <c r="M6" s="150" t="s">
        <v>127</v>
      </c>
      <c r="N6" s="150" t="s">
        <v>128</v>
      </c>
      <c r="O6" s="150" t="s">
        <v>129</v>
      </c>
      <c r="P6" s="150" t="s">
        <v>130</v>
      </c>
      <c r="Q6" s="150" t="s">
        <v>131</v>
      </c>
      <c r="R6" s="150" t="s">
        <v>132</v>
      </c>
      <c r="S6" s="150" t="s">
        <v>133</v>
      </c>
      <c r="T6" s="150" t="s">
        <v>134</v>
      </c>
      <c r="U6" s="150" t="s">
        <v>135</v>
      </c>
      <c r="V6" s="150" t="s">
        <v>136</v>
      </c>
      <c r="W6" s="150" t="s">
        <v>137</v>
      </c>
      <c r="X6" s="150" t="s">
        <v>138</v>
      </c>
    </row>
    <row r="7" spans="1:60" hidden="1" x14ac:dyDescent="0.2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2"/>
      <c r="O7" s="152"/>
      <c r="P7" s="152"/>
      <c r="Q7" s="152"/>
      <c r="R7" s="153"/>
      <c r="S7" s="153"/>
      <c r="T7" s="153"/>
      <c r="U7" s="153"/>
      <c r="V7" s="153"/>
      <c r="W7" s="153"/>
      <c r="X7" s="153"/>
    </row>
    <row r="8" spans="1:60" x14ac:dyDescent="0.2">
      <c r="A8" s="165" t="s">
        <v>139</v>
      </c>
      <c r="B8" s="166" t="s">
        <v>109</v>
      </c>
      <c r="C8" s="186" t="s">
        <v>27</v>
      </c>
      <c r="D8" s="167"/>
      <c r="E8" s="168"/>
      <c r="F8" s="169"/>
      <c r="G8" s="169">
        <f>SUMIF(AG9:AG20,"&lt;&gt;NOR",G9:G20)</f>
        <v>0</v>
      </c>
      <c r="H8" s="169"/>
      <c r="I8" s="169">
        <f>SUM(I9:I20)</f>
        <v>0</v>
      </c>
      <c r="J8" s="169"/>
      <c r="K8" s="169">
        <f>SUM(K9:K20)</f>
        <v>0</v>
      </c>
      <c r="L8" s="169"/>
      <c r="M8" s="169">
        <f>SUM(M9:M20)</f>
        <v>0</v>
      </c>
      <c r="N8" s="168"/>
      <c r="O8" s="168">
        <f>SUM(O9:O20)</f>
        <v>0</v>
      </c>
      <c r="P8" s="168"/>
      <c r="Q8" s="168">
        <f>SUM(Q9:Q20)</f>
        <v>0</v>
      </c>
      <c r="R8" s="169"/>
      <c r="S8" s="169"/>
      <c r="T8" s="170"/>
      <c r="U8" s="164"/>
      <c r="V8" s="164">
        <f>SUM(V9:V20)</f>
        <v>0</v>
      </c>
      <c r="W8" s="164"/>
      <c r="X8" s="164"/>
      <c r="AG8" t="s">
        <v>140</v>
      </c>
    </row>
    <row r="9" spans="1:60" outlineLevel="1" x14ac:dyDescent="0.2">
      <c r="A9" s="171">
        <v>1</v>
      </c>
      <c r="B9" s="172" t="s">
        <v>141</v>
      </c>
      <c r="C9" s="187" t="s">
        <v>142</v>
      </c>
      <c r="D9" s="173" t="s">
        <v>143</v>
      </c>
      <c r="E9" s="174">
        <v>1</v>
      </c>
      <c r="F9" s="175"/>
      <c r="G9" s="176">
        <f>ROUND(E9*F9,2)</f>
        <v>0</v>
      </c>
      <c r="H9" s="175"/>
      <c r="I9" s="176">
        <f>ROUND(E9*H9,2)</f>
        <v>0</v>
      </c>
      <c r="J9" s="175"/>
      <c r="K9" s="176">
        <f>ROUND(E9*J9,2)</f>
        <v>0</v>
      </c>
      <c r="L9" s="176">
        <v>21</v>
      </c>
      <c r="M9" s="176">
        <f>G9*(1+L9/100)</f>
        <v>0</v>
      </c>
      <c r="N9" s="174">
        <v>0</v>
      </c>
      <c r="O9" s="174">
        <f>ROUND(E9*N9,2)</f>
        <v>0</v>
      </c>
      <c r="P9" s="174">
        <v>0</v>
      </c>
      <c r="Q9" s="174">
        <f>ROUND(E9*P9,2)</f>
        <v>0</v>
      </c>
      <c r="R9" s="176"/>
      <c r="S9" s="176" t="s">
        <v>144</v>
      </c>
      <c r="T9" s="177" t="s">
        <v>145</v>
      </c>
      <c r="U9" s="161">
        <v>0</v>
      </c>
      <c r="V9" s="161">
        <f>ROUND(E9*U9,2)</f>
        <v>0</v>
      </c>
      <c r="W9" s="161"/>
      <c r="X9" s="161" t="s">
        <v>146</v>
      </c>
      <c r="Y9" s="151"/>
      <c r="Z9" s="151"/>
      <c r="AA9" s="151"/>
      <c r="AB9" s="151"/>
      <c r="AC9" s="151"/>
      <c r="AD9" s="151"/>
      <c r="AE9" s="151"/>
      <c r="AF9" s="151"/>
      <c r="AG9" s="151" t="s">
        <v>147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58"/>
      <c r="B10" s="159"/>
      <c r="C10" s="188" t="s">
        <v>148</v>
      </c>
      <c r="D10" s="162"/>
      <c r="E10" s="163">
        <v>1</v>
      </c>
      <c r="F10" s="161"/>
      <c r="G10" s="161"/>
      <c r="H10" s="161"/>
      <c r="I10" s="161"/>
      <c r="J10" s="161"/>
      <c r="K10" s="161"/>
      <c r="L10" s="161"/>
      <c r="M10" s="161"/>
      <c r="N10" s="160"/>
      <c r="O10" s="160"/>
      <c r="P10" s="160"/>
      <c r="Q10" s="160"/>
      <c r="R10" s="161"/>
      <c r="S10" s="161"/>
      <c r="T10" s="161"/>
      <c r="U10" s="161"/>
      <c r="V10" s="161"/>
      <c r="W10" s="161"/>
      <c r="X10" s="161"/>
      <c r="Y10" s="151"/>
      <c r="Z10" s="151"/>
      <c r="AA10" s="151"/>
      <c r="AB10" s="151"/>
      <c r="AC10" s="151"/>
      <c r="AD10" s="151"/>
      <c r="AE10" s="151"/>
      <c r="AF10" s="151"/>
      <c r="AG10" s="151" t="s">
        <v>149</v>
      </c>
      <c r="AH10" s="151">
        <v>0</v>
      </c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71">
        <v>2</v>
      </c>
      <c r="B11" s="172" t="s">
        <v>150</v>
      </c>
      <c r="C11" s="187" t="s">
        <v>151</v>
      </c>
      <c r="D11" s="173" t="s">
        <v>143</v>
      </c>
      <c r="E11" s="174">
        <v>1</v>
      </c>
      <c r="F11" s="175"/>
      <c r="G11" s="176">
        <f>ROUND(E11*F11,2)</f>
        <v>0</v>
      </c>
      <c r="H11" s="175"/>
      <c r="I11" s="176">
        <f>ROUND(E11*H11,2)</f>
        <v>0</v>
      </c>
      <c r="J11" s="175"/>
      <c r="K11" s="176">
        <f>ROUND(E11*J11,2)</f>
        <v>0</v>
      </c>
      <c r="L11" s="176">
        <v>21</v>
      </c>
      <c r="M11" s="176">
        <f>G11*(1+L11/100)</f>
        <v>0</v>
      </c>
      <c r="N11" s="174">
        <v>0</v>
      </c>
      <c r="O11" s="174">
        <f>ROUND(E11*N11,2)</f>
        <v>0</v>
      </c>
      <c r="P11" s="174">
        <v>0</v>
      </c>
      <c r="Q11" s="174">
        <f>ROUND(E11*P11,2)</f>
        <v>0</v>
      </c>
      <c r="R11" s="176"/>
      <c r="S11" s="176" t="s">
        <v>144</v>
      </c>
      <c r="T11" s="177" t="s">
        <v>145</v>
      </c>
      <c r="U11" s="161">
        <v>0</v>
      </c>
      <c r="V11" s="161">
        <f>ROUND(E11*U11,2)</f>
        <v>0</v>
      </c>
      <c r="W11" s="161"/>
      <c r="X11" s="161" t="s">
        <v>146</v>
      </c>
      <c r="Y11" s="151"/>
      <c r="Z11" s="151"/>
      <c r="AA11" s="151"/>
      <c r="AB11" s="151"/>
      <c r="AC11" s="151"/>
      <c r="AD11" s="151"/>
      <c r="AE11" s="151"/>
      <c r="AF11" s="151"/>
      <c r="AG11" s="151" t="s">
        <v>147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">
      <c r="A12" s="158"/>
      <c r="B12" s="159"/>
      <c r="C12" s="188" t="s">
        <v>152</v>
      </c>
      <c r="D12" s="162"/>
      <c r="E12" s="163">
        <v>1</v>
      </c>
      <c r="F12" s="161"/>
      <c r="G12" s="161"/>
      <c r="H12" s="161"/>
      <c r="I12" s="161"/>
      <c r="J12" s="161"/>
      <c r="K12" s="161"/>
      <c r="L12" s="161"/>
      <c r="M12" s="161"/>
      <c r="N12" s="160"/>
      <c r="O12" s="160"/>
      <c r="P12" s="160"/>
      <c r="Q12" s="160"/>
      <c r="R12" s="161"/>
      <c r="S12" s="161"/>
      <c r="T12" s="161"/>
      <c r="U12" s="161"/>
      <c r="V12" s="161"/>
      <c r="W12" s="161"/>
      <c r="X12" s="161"/>
      <c r="Y12" s="151"/>
      <c r="Z12" s="151"/>
      <c r="AA12" s="151"/>
      <c r="AB12" s="151"/>
      <c r="AC12" s="151"/>
      <c r="AD12" s="151"/>
      <c r="AE12" s="151"/>
      <c r="AF12" s="151"/>
      <c r="AG12" s="151" t="s">
        <v>149</v>
      </c>
      <c r="AH12" s="151">
        <v>0</v>
      </c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78">
        <v>3</v>
      </c>
      <c r="B13" s="179" t="s">
        <v>153</v>
      </c>
      <c r="C13" s="189" t="s">
        <v>154</v>
      </c>
      <c r="D13" s="180" t="s">
        <v>143</v>
      </c>
      <c r="E13" s="181">
        <v>1</v>
      </c>
      <c r="F13" s="182"/>
      <c r="G13" s="183">
        <f t="shared" ref="G13:G20" si="0">ROUND(E13*F13,2)</f>
        <v>0</v>
      </c>
      <c r="H13" s="182"/>
      <c r="I13" s="183">
        <f t="shared" ref="I13:I20" si="1">ROUND(E13*H13,2)</f>
        <v>0</v>
      </c>
      <c r="J13" s="182"/>
      <c r="K13" s="183">
        <f t="shared" ref="K13:K20" si="2">ROUND(E13*J13,2)</f>
        <v>0</v>
      </c>
      <c r="L13" s="183">
        <v>21</v>
      </c>
      <c r="M13" s="183">
        <f t="shared" ref="M13:M20" si="3">G13*(1+L13/100)</f>
        <v>0</v>
      </c>
      <c r="N13" s="181">
        <v>0</v>
      </c>
      <c r="O13" s="181">
        <f t="shared" ref="O13:O20" si="4">ROUND(E13*N13,2)</f>
        <v>0</v>
      </c>
      <c r="P13" s="181">
        <v>0</v>
      </c>
      <c r="Q13" s="181">
        <f t="shared" ref="Q13:Q20" si="5">ROUND(E13*P13,2)</f>
        <v>0</v>
      </c>
      <c r="R13" s="183"/>
      <c r="S13" s="183" t="s">
        <v>144</v>
      </c>
      <c r="T13" s="184" t="s">
        <v>145</v>
      </c>
      <c r="U13" s="161">
        <v>0</v>
      </c>
      <c r="V13" s="161">
        <f t="shared" ref="V13:V20" si="6">ROUND(E13*U13,2)</f>
        <v>0</v>
      </c>
      <c r="W13" s="161"/>
      <c r="X13" s="161" t="s">
        <v>146</v>
      </c>
      <c r="Y13" s="151"/>
      <c r="Z13" s="151"/>
      <c r="AA13" s="151"/>
      <c r="AB13" s="151"/>
      <c r="AC13" s="151"/>
      <c r="AD13" s="151"/>
      <c r="AE13" s="151"/>
      <c r="AF13" s="151"/>
      <c r="AG13" s="151" t="s">
        <v>147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">
      <c r="A14" s="178">
        <v>4</v>
      </c>
      <c r="B14" s="179" t="s">
        <v>155</v>
      </c>
      <c r="C14" s="189" t="s">
        <v>156</v>
      </c>
      <c r="D14" s="180" t="s">
        <v>143</v>
      </c>
      <c r="E14" s="181">
        <v>1</v>
      </c>
      <c r="F14" s="182"/>
      <c r="G14" s="183">
        <f t="shared" si="0"/>
        <v>0</v>
      </c>
      <c r="H14" s="182"/>
      <c r="I14" s="183">
        <f t="shared" si="1"/>
        <v>0</v>
      </c>
      <c r="J14" s="182"/>
      <c r="K14" s="183">
        <f t="shared" si="2"/>
        <v>0</v>
      </c>
      <c r="L14" s="183">
        <v>21</v>
      </c>
      <c r="M14" s="183">
        <f t="shared" si="3"/>
        <v>0</v>
      </c>
      <c r="N14" s="181">
        <v>0</v>
      </c>
      <c r="O14" s="181">
        <f t="shared" si="4"/>
        <v>0</v>
      </c>
      <c r="P14" s="181">
        <v>0</v>
      </c>
      <c r="Q14" s="181">
        <f t="shared" si="5"/>
        <v>0</v>
      </c>
      <c r="R14" s="183"/>
      <c r="S14" s="183" t="s">
        <v>144</v>
      </c>
      <c r="T14" s="184" t="s">
        <v>145</v>
      </c>
      <c r="U14" s="161">
        <v>0</v>
      </c>
      <c r="V14" s="161">
        <f t="shared" si="6"/>
        <v>0</v>
      </c>
      <c r="W14" s="161"/>
      <c r="X14" s="161" t="s">
        <v>146</v>
      </c>
      <c r="Y14" s="151"/>
      <c r="Z14" s="151"/>
      <c r="AA14" s="151"/>
      <c r="AB14" s="151"/>
      <c r="AC14" s="151"/>
      <c r="AD14" s="151"/>
      <c r="AE14" s="151"/>
      <c r="AF14" s="151"/>
      <c r="AG14" s="151" t="s">
        <v>147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78">
        <v>5</v>
      </c>
      <c r="B15" s="179" t="s">
        <v>157</v>
      </c>
      <c r="C15" s="189" t="s">
        <v>158</v>
      </c>
      <c r="D15" s="180" t="s">
        <v>143</v>
      </c>
      <c r="E15" s="181">
        <v>1</v>
      </c>
      <c r="F15" s="182"/>
      <c r="G15" s="183">
        <f t="shared" si="0"/>
        <v>0</v>
      </c>
      <c r="H15" s="182"/>
      <c r="I15" s="183">
        <f t="shared" si="1"/>
        <v>0</v>
      </c>
      <c r="J15" s="182"/>
      <c r="K15" s="183">
        <f t="shared" si="2"/>
        <v>0</v>
      </c>
      <c r="L15" s="183">
        <v>21</v>
      </c>
      <c r="M15" s="183">
        <f t="shared" si="3"/>
        <v>0</v>
      </c>
      <c r="N15" s="181">
        <v>0</v>
      </c>
      <c r="O15" s="181">
        <f t="shared" si="4"/>
        <v>0</v>
      </c>
      <c r="P15" s="181">
        <v>0</v>
      </c>
      <c r="Q15" s="181">
        <f t="shared" si="5"/>
        <v>0</v>
      </c>
      <c r="R15" s="183"/>
      <c r="S15" s="183" t="s">
        <v>144</v>
      </c>
      <c r="T15" s="184" t="s">
        <v>145</v>
      </c>
      <c r="U15" s="161">
        <v>0</v>
      </c>
      <c r="V15" s="161">
        <f t="shared" si="6"/>
        <v>0</v>
      </c>
      <c r="W15" s="161"/>
      <c r="X15" s="161" t="s">
        <v>146</v>
      </c>
      <c r="Y15" s="151"/>
      <c r="Z15" s="151"/>
      <c r="AA15" s="151"/>
      <c r="AB15" s="151"/>
      <c r="AC15" s="151"/>
      <c r="AD15" s="151"/>
      <c r="AE15" s="151"/>
      <c r="AF15" s="151"/>
      <c r="AG15" s="151" t="s">
        <v>147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">
      <c r="A16" s="178">
        <v>6</v>
      </c>
      <c r="B16" s="179" t="s">
        <v>159</v>
      </c>
      <c r="C16" s="189" t="s">
        <v>160</v>
      </c>
      <c r="D16" s="180" t="s">
        <v>161</v>
      </c>
      <c r="E16" s="181">
        <v>1</v>
      </c>
      <c r="F16" s="182"/>
      <c r="G16" s="183">
        <f t="shared" si="0"/>
        <v>0</v>
      </c>
      <c r="H16" s="182"/>
      <c r="I16" s="183">
        <f t="shared" si="1"/>
        <v>0</v>
      </c>
      <c r="J16" s="182"/>
      <c r="K16" s="183">
        <f t="shared" si="2"/>
        <v>0</v>
      </c>
      <c r="L16" s="183">
        <v>21</v>
      </c>
      <c r="M16" s="183">
        <f t="shared" si="3"/>
        <v>0</v>
      </c>
      <c r="N16" s="181">
        <v>0</v>
      </c>
      <c r="O16" s="181">
        <f t="shared" si="4"/>
        <v>0</v>
      </c>
      <c r="P16" s="181">
        <v>0</v>
      </c>
      <c r="Q16" s="181">
        <f t="shared" si="5"/>
        <v>0</v>
      </c>
      <c r="R16" s="183"/>
      <c r="S16" s="183" t="s">
        <v>162</v>
      </c>
      <c r="T16" s="184" t="s">
        <v>145</v>
      </c>
      <c r="U16" s="161">
        <v>0</v>
      </c>
      <c r="V16" s="161">
        <f t="shared" si="6"/>
        <v>0</v>
      </c>
      <c r="W16" s="161"/>
      <c r="X16" s="161" t="s">
        <v>146</v>
      </c>
      <c r="Y16" s="151"/>
      <c r="Z16" s="151"/>
      <c r="AA16" s="151"/>
      <c r="AB16" s="151"/>
      <c r="AC16" s="151"/>
      <c r="AD16" s="151"/>
      <c r="AE16" s="151"/>
      <c r="AF16" s="151"/>
      <c r="AG16" s="151" t="s">
        <v>147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">
      <c r="A17" s="178">
        <v>7</v>
      </c>
      <c r="B17" s="179" t="s">
        <v>163</v>
      </c>
      <c r="C17" s="189" t="s">
        <v>164</v>
      </c>
      <c r="D17" s="180" t="s">
        <v>161</v>
      </c>
      <c r="E17" s="181">
        <v>1</v>
      </c>
      <c r="F17" s="182"/>
      <c r="G17" s="183">
        <f t="shared" si="0"/>
        <v>0</v>
      </c>
      <c r="H17" s="182"/>
      <c r="I17" s="183">
        <f t="shared" si="1"/>
        <v>0</v>
      </c>
      <c r="J17" s="182"/>
      <c r="K17" s="183">
        <f t="shared" si="2"/>
        <v>0</v>
      </c>
      <c r="L17" s="183">
        <v>21</v>
      </c>
      <c r="M17" s="183">
        <f t="shared" si="3"/>
        <v>0</v>
      </c>
      <c r="N17" s="181">
        <v>0</v>
      </c>
      <c r="O17" s="181">
        <f t="shared" si="4"/>
        <v>0</v>
      </c>
      <c r="P17" s="181">
        <v>0</v>
      </c>
      <c r="Q17" s="181">
        <f t="shared" si="5"/>
        <v>0</v>
      </c>
      <c r="R17" s="183"/>
      <c r="S17" s="183" t="s">
        <v>162</v>
      </c>
      <c r="T17" s="184" t="s">
        <v>145</v>
      </c>
      <c r="U17" s="161">
        <v>0</v>
      </c>
      <c r="V17" s="161">
        <f t="shared" si="6"/>
        <v>0</v>
      </c>
      <c r="W17" s="161"/>
      <c r="X17" s="161" t="s">
        <v>146</v>
      </c>
      <c r="Y17" s="151"/>
      <c r="Z17" s="151"/>
      <c r="AA17" s="151"/>
      <c r="AB17" s="151"/>
      <c r="AC17" s="151"/>
      <c r="AD17" s="151"/>
      <c r="AE17" s="151"/>
      <c r="AF17" s="151"/>
      <c r="AG17" s="151" t="s">
        <v>147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">
      <c r="A18" s="178">
        <v>8</v>
      </c>
      <c r="B18" s="179" t="s">
        <v>165</v>
      </c>
      <c r="C18" s="189" t="s">
        <v>166</v>
      </c>
      <c r="D18" s="180" t="s">
        <v>161</v>
      </c>
      <c r="E18" s="181">
        <v>1</v>
      </c>
      <c r="F18" s="182"/>
      <c r="G18" s="183">
        <f t="shared" si="0"/>
        <v>0</v>
      </c>
      <c r="H18" s="182"/>
      <c r="I18" s="183">
        <f t="shared" si="1"/>
        <v>0</v>
      </c>
      <c r="J18" s="182"/>
      <c r="K18" s="183">
        <f t="shared" si="2"/>
        <v>0</v>
      </c>
      <c r="L18" s="183">
        <v>21</v>
      </c>
      <c r="M18" s="183">
        <f t="shared" si="3"/>
        <v>0</v>
      </c>
      <c r="N18" s="181">
        <v>0</v>
      </c>
      <c r="O18" s="181">
        <f t="shared" si="4"/>
        <v>0</v>
      </c>
      <c r="P18" s="181">
        <v>0</v>
      </c>
      <c r="Q18" s="181">
        <f t="shared" si="5"/>
        <v>0</v>
      </c>
      <c r="R18" s="183"/>
      <c r="S18" s="183" t="s">
        <v>162</v>
      </c>
      <c r="T18" s="184" t="s">
        <v>145</v>
      </c>
      <c r="U18" s="161">
        <v>0</v>
      </c>
      <c r="V18" s="161">
        <f t="shared" si="6"/>
        <v>0</v>
      </c>
      <c r="W18" s="161"/>
      <c r="X18" s="161" t="s">
        <v>146</v>
      </c>
      <c r="Y18" s="151"/>
      <c r="Z18" s="151"/>
      <c r="AA18" s="151"/>
      <c r="AB18" s="151"/>
      <c r="AC18" s="151"/>
      <c r="AD18" s="151"/>
      <c r="AE18" s="151"/>
      <c r="AF18" s="151"/>
      <c r="AG18" s="151" t="s">
        <v>147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">
      <c r="A19" s="178">
        <v>9</v>
      </c>
      <c r="B19" s="179" t="s">
        <v>167</v>
      </c>
      <c r="C19" s="189" t="s">
        <v>168</v>
      </c>
      <c r="D19" s="180" t="s">
        <v>161</v>
      </c>
      <c r="E19" s="181">
        <v>1</v>
      </c>
      <c r="F19" s="182"/>
      <c r="G19" s="183">
        <f t="shared" si="0"/>
        <v>0</v>
      </c>
      <c r="H19" s="182"/>
      <c r="I19" s="183">
        <f t="shared" si="1"/>
        <v>0</v>
      </c>
      <c r="J19" s="182"/>
      <c r="K19" s="183">
        <f t="shared" si="2"/>
        <v>0</v>
      </c>
      <c r="L19" s="183">
        <v>21</v>
      </c>
      <c r="M19" s="183">
        <f t="shared" si="3"/>
        <v>0</v>
      </c>
      <c r="N19" s="181">
        <v>0</v>
      </c>
      <c r="O19" s="181">
        <f t="shared" si="4"/>
        <v>0</v>
      </c>
      <c r="P19" s="181">
        <v>0</v>
      </c>
      <c r="Q19" s="181">
        <f t="shared" si="5"/>
        <v>0</v>
      </c>
      <c r="R19" s="183"/>
      <c r="S19" s="183" t="s">
        <v>162</v>
      </c>
      <c r="T19" s="184" t="s">
        <v>145</v>
      </c>
      <c r="U19" s="161">
        <v>0</v>
      </c>
      <c r="V19" s="161">
        <f t="shared" si="6"/>
        <v>0</v>
      </c>
      <c r="W19" s="161"/>
      <c r="X19" s="161" t="s">
        <v>146</v>
      </c>
      <c r="Y19" s="151"/>
      <c r="Z19" s="151"/>
      <c r="AA19" s="151"/>
      <c r="AB19" s="151"/>
      <c r="AC19" s="151"/>
      <c r="AD19" s="151"/>
      <c r="AE19" s="151"/>
      <c r="AF19" s="151"/>
      <c r="AG19" s="151" t="s">
        <v>147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ht="22.5" outlineLevel="1" x14ac:dyDescent="0.2">
      <c r="A20" s="178">
        <v>10</v>
      </c>
      <c r="B20" s="179" t="s">
        <v>169</v>
      </c>
      <c r="C20" s="189" t="s">
        <v>170</v>
      </c>
      <c r="D20" s="180" t="s">
        <v>161</v>
      </c>
      <c r="E20" s="181">
        <v>1</v>
      </c>
      <c r="F20" s="182"/>
      <c r="G20" s="183">
        <f t="shared" si="0"/>
        <v>0</v>
      </c>
      <c r="H20" s="182"/>
      <c r="I20" s="183">
        <f t="shared" si="1"/>
        <v>0</v>
      </c>
      <c r="J20" s="182"/>
      <c r="K20" s="183">
        <f t="shared" si="2"/>
        <v>0</v>
      </c>
      <c r="L20" s="183">
        <v>21</v>
      </c>
      <c r="M20" s="183">
        <f t="shared" si="3"/>
        <v>0</v>
      </c>
      <c r="N20" s="181">
        <v>0</v>
      </c>
      <c r="O20" s="181">
        <f t="shared" si="4"/>
        <v>0</v>
      </c>
      <c r="P20" s="181">
        <v>0</v>
      </c>
      <c r="Q20" s="181">
        <f t="shared" si="5"/>
        <v>0</v>
      </c>
      <c r="R20" s="183"/>
      <c r="S20" s="183" t="s">
        <v>162</v>
      </c>
      <c r="T20" s="184" t="s">
        <v>145</v>
      </c>
      <c r="U20" s="161">
        <v>0</v>
      </c>
      <c r="V20" s="161">
        <f t="shared" si="6"/>
        <v>0</v>
      </c>
      <c r="W20" s="161"/>
      <c r="X20" s="161" t="s">
        <v>146</v>
      </c>
      <c r="Y20" s="151"/>
      <c r="Z20" s="151"/>
      <c r="AA20" s="151"/>
      <c r="AB20" s="151"/>
      <c r="AC20" s="151"/>
      <c r="AD20" s="151"/>
      <c r="AE20" s="151"/>
      <c r="AF20" s="151"/>
      <c r="AG20" s="151" t="s">
        <v>147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x14ac:dyDescent="0.2">
      <c r="A21" s="165" t="s">
        <v>139</v>
      </c>
      <c r="B21" s="166" t="s">
        <v>110</v>
      </c>
      <c r="C21" s="186" t="s">
        <v>28</v>
      </c>
      <c r="D21" s="167"/>
      <c r="E21" s="168"/>
      <c r="F21" s="169"/>
      <c r="G21" s="169">
        <f>SUMIF(AG22:AG39,"&lt;&gt;NOR",G22:G39)</f>
        <v>350000</v>
      </c>
      <c r="H21" s="169"/>
      <c r="I21" s="169">
        <f>SUM(I22:I39)</f>
        <v>0</v>
      </c>
      <c r="J21" s="169"/>
      <c r="K21" s="169">
        <f>SUM(K22:K39)</f>
        <v>0</v>
      </c>
      <c r="L21" s="169"/>
      <c r="M21" s="169">
        <f>SUM(M22:M39)</f>
        <v>423500</v>
      </c>
      <c r="N21" s="168"/>
      <c r="O21" s="168">
        <f>SUM(O22:O39)</f>
        <v>0</v>
      </c>
      <c r="P21" s="168"/>
      <c r="Q21" s="168">
        <f>SUM(Q22:Q39)</f>
        <v>0</v>
      </c>
      <c r="R21" s="169"/>
      <c r="S21" s="169"/>
      <c r="T21" s="170"/>
      <c r="U21" s="164"/>
      <c r="V21" s="164">
        <f>SUM(V22:V39)</f>
        <v>0</v>
      </c>
      <c r="W21" s="164"/>
      <c r="X21" s="164"/>
      <c r="AG21" t="s">
        <v>140</v>
      </c>
    </row>
    <row r="22" spans="1:60" outlineLevel="1" x14ac:dyDescent="0.2">
      <c r="A22" s="171">
        <v>11</v>
      </c>
      <c r="B22" s="172" t="s">
        <v>171</v>
      </c>
      <c r="C22" s="187" t="s">
        <v>172</v>
      </c>
      <c r="D22" s="173" t="s">
        <v>143</v>
      </c>
      <c r="E22" s="174">
        <v>1</v>
      </c>
      <c r="F22" s="175"/>
      <c r="G22" s="176">
        <f>ROUND(E22*F22,2)</f>
        <v>0</v>
      </c>
      <c r="H22" s="175"/>
      <c r="I22" s="176">
        <f>ROUND(E22*H22,2)</f>
        <v>0</v>
      </c>
      <c r="J22" s="175"/>
      <c r="K22" s="176">
        <f>ROUND(E22*J22,2)</f>
        <v>0</v>
      </c>
      <c r="L22" s="176">
        <v>21</v>
      </c>
      <c r="M22" s="176">
        <f>G22*(1+L22/100)</f>
        <v>0</v>
      </c>
      <c r="N22" s="174">
        <v>0</v>
      </c>
      <c r="O22" s="174">
        <f>ROUND(E22*N22,2)</f>
        <v>0</v>
      </c>
      <c r="P22" s="174">
        <v>0</v>
      </c>
      <c r="Q22" s="174">
        <f>ROUND(E22*P22,2)</f>
        <v>0</v>
      </c>
      <c r="R22" s="176"/>
      <c r="S22" s="176" t="s">
        <v>144</v>
      </c>
      <c r="T22" s="177" t="s">
        <v>145</v>
      </c>
      <c r="U22" s="161">
        <v>0</v>
      </c>
      <c r="V22" s="161">
        <f>ROUND(E22*U22,2)</f>
        <v>0</v>
      </c>
      <c r="W22" s="161"/>
      <c r="X22" s="161" t="s">
        <v>146</v>
      </c>
      <c r="Y22" s="151"/>
      <c r="Z22" s="151"/>
      <c r="AA22" s="151"/>
      <c r="AB22" s="151"/>
      <c r="AC22" s="151"/>
      <c r="AD22" s="151"/>
      <c r="AE22" s="151"/>
      <c r="AF22" s="151"/>
      <c r="AG22" s="151" t="s">
        <v>147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 x14ac:dyDescent="0.2">
      <c r="A23" s="158"/>
      <c r="B23" s="159"/>
      <c r="C23" s="188" t="s">
        <v>148</v>
      </c>
      <c r="D23" s="162"/>
      <c r="E23" s="163">
        <v>1</v>
      </c>
      <c r="F23" s="161"/>
      <c r="G23" s="161"/>
      <c r="H23" s="161"/>
      <c r="I23" s="161"/>
      <c r="J23" s="161"/>
      <c r="K23" s="161"/>
      <c r="L23" s="161"/>
      <c r="M23" s="161"/>
      <c r="N23" s="160"/>
      <c r="O23" s="160"/>
      <c r="P23" s="160"/>
      <c r="Q23" s="160"/>
      <c r="R23" s="161"/>
      <c r="S23" s="161"/>
      <c r="T23" s="161"/>
      <c r="U23" s="161"/>
      <c r="V23" s="161"/>
      <c r="W23" s="161"/>
      <c r="X23" s="161"/>
      <c r="Y23" s="151"/>
      <c r="Z23" s="151"/>
      <c r="AA23" s="151"/>
      <c r="AB23" s="151"/>
      <c r="AC23" s="151"/>
      <c r="AD23" s="151"/>
      <c r="AE23" s="151"/>
      <c r="AF23" s="151"/>
      <c r="AG23" s="151" t="s">
        <v>149</v>
      </c>
      <c r="AH23" s="151">
        <v>0</v>
      </c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outlineLevel="1" x14ac:dyDescent="0.2">
      <c r="A24" s="178">
        <v>12</v>
      </c>
      <c r="B24" s="179" t="s">
        <v>173</v>
      </c>
      <c r="C24" s="189" t="s">
        <v>174</v>
      </c>
      <c r="D24" s="180" t="s">
        <v>143</v>
      </c>
      <c r="E24" s="181">
        <v>1</v>
      </c>
      <c r="F24" s="182"/>
      <c r="G24" s="183">
        <f>ROUND(E24*F24,2)</f>
        <v>0</v>
      </c>
      <c r="H24" s="182"/>
      <c r="I24" s="183">
        <f>ROUND(E24*H24,2)</f>
        <v>0</v>
      </c>
      <c r="J24" s="182"/>
      <c r="K24" s="183">
        <f>ROUND(E24*J24,2)</f>
        <v>0</v>
      </c>
      <c r="L24" s="183">
        <v>21</v>
      </c>
      <c r="M24" s="183">
        <f>G24*(1+L24/100)</f>
        <v>0</v>
      </c>
      <c r="N24" s="181">
        <v>0</v>
      </c>
      <c r="O24" s="181">
        <f>ROUND(E24*N24,2)</f>
        <v>0</v>
      </c>
      <c r="P24" s="181">
        <v>0</v>
      </c>
      <c r="Q24" s="181">
        <f>ROUND(E24*P24,2)</f>
        <v>0</v>
      </c>
      <c r="R24" s="183"/>
      <c r="S24" s="183" t="s">
        <v>144</v>
      </c>
      <c r="T24" s="184" t="s">
        <v>145</v>
      </c>
      <c r="U24" s="161">
        <v>0</v>
      </c>
      <c r="V24" s="161">
        <f>ROUND(E24*U24,2)</f>
        <v>0</v>
      </c>
      <c r="W24" s="161"/>
      <c r="X24" s="161" t="s">
        <v>146</v>
      </c>
      <c r="Y24" s="151"/>
      <c r="Z24" s="151"/>
      <c r="AA24" s="151"/>
      <c r="AB24" s="151"/>
      <c r="AC24" s="151"/>
      <c r="AD24" s="151"/>
      <c r="AE24" s="151"/>
      <c r="AF24" s="151"/>
      <c r="AG24" s="151" t="s">
        <v>147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1" x14ac:dyDescent="0.2">
      <c r="A25" s="171">
        <v>13</v>
      </c>
      <c r="B25" s="172" t="s">
        <v>175</v>
      </c>
      <c r="C25" s="187" t="s">
        <v>176</v>
      </c>
      <c r="D25" s="173" t="s">
        <v>143</v>
      </c>
      <c r="E25" s="174">
        <v>1</v>
      </c>
      <c r="F25" s="175"/>
      <c r="G25" s="176">
        <f>ROUND(E25*F25,2)</f>
        <v>0</v>
      </c>
      <c r="H25" s="175"/>
      <c r="I25" s="176">
        <f>ROUND(E25*H25,2)</f>
        <v>0</v>
      </c>
      <c r="J25" s="175"/>
      <c r="K25" s="176">
        <f>ROUND(E25*J25,2)</f>
        <v>0</v>
      </c>
      <c r="L25" s="176">
        <v>21</v>
      </c>
      <c r="M25" s="176">
        <f>G25*(1+L25/100)</f>
        <v>0</v>
      </c>
      <c r="N25" s="174">
        <v>0</v>
      </c>
      <c r="O25" s="174">
        <f>ROUND(E25*N25,2)</f>
        <v>0</v>
      </c>
      <c r="P25" s="174">
        <v>0</v>
      </c>
      <c r="Q25" s="174">
        <f>ROUND(E25*P25,2)</f>
        <v>0</v>
      </c>
      <c r="R25" s="176"/>
      <c r="S25" s="176" t="s">
        <v>144</v>
      </c>
      <c r="T25" s="177" t="s">
        <v>145</v>
      </c>
      <c r="U25" s="161">
        <v>0</v>
      </c>
      <c r="V25" s="161">
        <f>ROUND(E25*U25,2)</f>
        <v>0</v>
      </c>
      <c r="W25" s="161"/>
      <c r="X25" s="161" t="s">
        <v>146</v>
      </c>
      <c r="Y25" s="151"/>
      <c r="Z25" s="151"/>
      <c r="AA25" s="151"/>
      <c r="AB25" s="151"/>
      <c r="AC25" s="151"/>
      <c r="AD25" s="151"/>
      <c r="AE25" s="151"/>
      <c r="AF25" s="151"/>
      <c r="AG25" s="151" t="s">
        <v>147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">
      <c r="A26" s="158"/>
      <c r="B26" s="159"/>
      <c r="C26" s="188" t="s">
        <v>177</v>
      </c>
      <c r="D26" s="162"/>
      <c r="E26" s="163">
        <v>1</v>
      </c>
      <c r="F26" s="161"/>
      <c r="G26" s="161"/>
      <c r="H26" s="161"/>
      <c r="I26" s="161"/>
      <c r="J26" s="161"/>
      <c r="K26" s="161"/>
      <c r="L26" s="161"/>
      <c r="M26" s="161"/>
      <c r="N26" s="160"/>
      <c r="O26" s="160"/>
      <c r="P26" s="160"/>
      <c r="Q26" s="160"/>
      <c r="R26" s="161"/>
      <c r="S26" s="161"/>
      <c r="T26" s="161"/>
      <c r="U26" s="161"/>
      <c r="V26" s="161"/>
      <c r="W26" s="161"/>
      <c r="X26" s="161"/>
      <c r="Y26" s="151"/>
      <c r="Z26" s="151"/>
      <c r="AA26" s="151"/>
      <c r="AB26" s="151"/>
      <c r="AC26" s="151"/>
      <c r="AD26" s="151"/>
      <c r="AE26" s="151"/>
      <c r="AF26" s="151"/>
      <c r="AG26" s="151" t="s">
        <v>149</v>
      </c>
      <c r="AH26" s="151">
        <v>0</v>
      </c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">
      <c r="A27" s="158"/>
      <c r="B27" s="159"/>
      <c r="C27" s="188" t="s">
        <v>178</v>
      </c>
      <c r="D27" s="162"/>
      <c r="E27" s="163"/>
      <c r="F27" s="161"/>
      <c r="G27" s="161"/>
      <c r="H27" s="161"/>
      <c r="I27" s="161"/>
      <c r="J27" s="161"/>
      <c r="K27" s="161"/>
      <c r="L27" s="161"/>
      <c r="M27" s="161"/>
      <c r="N27" s="160"/>
      <c r="O27" s="160"/>
      <c r="P27" s="160"/>
      <c r="Q27" s="160"/>
      <c r="R27" s="161"/>
      <c r="S27" s="161"/>
      <c r="T27" s="161"/>
      <c r="U27" s="161"/>
      <c r="V27" s="161"/>
      <c r="W27" s="161"/>
      <c r="X27" s="161"/>
      <c r="Y27" s="151"/>
      <c r="Z27" s="151"/>
      <c r="AA27" s="151"/>
      <c r="AB27" s="151"/>
      <c r="AC27" s="151"/>
      <c r="AD27" s="151"/>
      <c r="AE27" s="151"/>
      <c r="AF27" s="151"/>
      <c r="AG27" s="151" t="s">
        <v>149</v>
      </c>
      <c r="AH27" s="151">
        <v>0</v>
      </c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">
      <c r="A28" s="158"/>
      <c r="B28" s="159"/>
      <c r="C28" s="188" t="s">
        <v>179</v>
      </c>
      <c r="D28" s="162"/>
      <c r="E28" s="163"/>
      <c r="F28" s="161"/>
      <c r="G28" s="161"/>
      <c r="H28" s="161"/>
      <c r="I28" s="161"/>
      <c r="J28" s="161"/>
      <c r="K28" s="161"/>
      <c r="L28" s="161"/>
      <c r="M28" s="161"/>
      <c r="N28" s="160"/>
      <c r="O28" s="160"/>
      <c r="P28" s="160"/>
      <c r="Q28" s="160"/>
      <c r="R28" s="161"/>
      <c r="S28" s="161"/>
      <c r="T28" s="161"/>
      <c r="U28" s="161"/>
      <c r="V28" s="161"/>
      <c r="W28" s="161"/>
      <c r="X28" s="161"/>
      <c r="Y28" s="151"/>
      <c r="Z28" s="151"/>
      <c r="AA28" s="151"/>
      <c r="AB28" s="151"/>
      <c r="AC28" s="151"/>
      <c r="AD28" s="151"/>
      <c r="AE28" s="151"/>
      <c r="AF28" s="151"/>
      <c r="AG28" s="151" t="s">
        <v>149</v>
      </c>
      <c r="AH28" s="151">
        <v>0</v>
      </c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">
      <c r="A29" s="178">
        <v>14</v>
      </c>
      <c r="B29" s="179" t="s">
        <v>180</v>
      </c>
      <c r="C29" s="189" t="s">
        <v>181</v>
      </c>
      <c r="D29" s="180" t="s">
        <v>143</v>
      </c>
      <c r="E29" s="181">
        <v>1</v>
      </c>
      <c r="F29" s="182"/>
      <c r="G29" s="183">
        <f>ROUND(E29*F29,2)</f>
        <v>0</v>
      </c>
      <c r="H29" s="182"/>
      <c r="I29" s="183">
        <f>ROUND(E29*H29,2)</f>
        <v>0</v>
      </c>
      <c r="J29" s="182"/>
      <c r="K29" s="183">
        <f>ROUND(E29*J29,2)</f>
        <v>0</v>
      </c>
      <c r="L29" s="183">
        <v>21</v>
      </c>
      <c r="M29" s="183">
        <f>G29*(1+L29/100)</f>
        <v>0</v>
      </c>
      <c r="N29" s="181">
        <v>0</v>
      </c>
      <c r="O29" s="181">
        <f>ROUND(E29*N29,2)</f>
        <v>0</v>
      </c>
      <c r="P29" s="181">
        <v>0</v>
      </c>
      <c r="Q29" s="181">
        <f>ROUND(E29*P29,2)</f>
        <v>0</v>
      </c>
      <c r="R29" s="183"/>
      <c r="S29" s="183" t="s">
        <v>144</v>
      </c>
      <c r="T29" s="184" t="s">
        <v>145</v>
      </c>
      <c r="U29" s="161">
        <v>0</v>
      </c>
      <c r="V29" s="161">
        <f>ROUND(E29*U29,2)</f>
        <v>0</v>
      </c>
      <c r="W29" s="161"/>
      <c r="X29" s="161" t="s">
        <v>146</v>
      </c>
      <c r="Y29" s="151"/>
      <c r="Z29" s="151"/>
      <c r="AA29" s="151"/>
      <c r="AB29" s="151"/>
      <c r="AC29" s="151"/>
      <c r="AD29" s="151"/>
      <c r="AE29" s="151"/>
      <c r="AF29" s="151"/>
      <c r="AG29" s="151" t="s">
        <v>147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">
      <c r="A30" s="178">
        <v>15</v>
      </c>
      <c r="B30" s="179" t="s">
        <v>182</v>
      </c>
      <c r="C30" s="189" t="s">
        <v>183</v>
      </c>
      <c r="D30" s="180" t="s">
        <v>143</v>
      </c>
      <c r="E30" s="181">
        <v>1</v>
      </c>
      <c r="F30" s="182"/>
      <c r="G30" s="183">
        <f>ROUND(E30*F30,2)</f>
        <v>0</v>
      </c>
      <c r="H30" s="182"/>
      <c r="I30" s="183">
        <f>ROUND(E30*H30,2)</f>
        <v>0</v>
      </c>
      <c r="J30" s="182"/>
      <c r="K30" s="183">
        <f>ROUND(E30*J30,2)</f>
        <v>0</v>
      </c>
      <c r="L30" s="183">
        <v>21</v>
      </c>
      <c r="M30" s="183">
        <f>G30*(1+L30/100)</f>
        <v>0</v>
      </c>
      <c r="N30" s="181">
        <v>0</v>
      </c>
      <c r="O30" s="181">
        <f>ROUND(E30*N30,2)</f>
        <v>0</v>
      </c>
      <c r="P30" s="181">
        <v>0</v>
      </c>
      <c r="Q30" s="181">
        <f>ROUND(E30*P30,2)</f>
        <v>0</v>
      </c>
      <c r="R30" s="183"/>
      <c r="S30" s="183" t="s">
        <v>144</v>
      </c>
      <c r="T30" s="184" t="s">
        <v>145</v>
      </c>
      <c r="U30" s="161">
        <v>0</v>
      </c>
      <c r="V30" s="161">
        <f>ROUND(E30*U30,2)</f>
        <v>0</v>
      </c>
      <c r="W30" s="161"/>
      <c r="X30" s="161" t="s">
        <v>146</v>
      </c>
      <c r="Y30" s="151"/>
      <c r="Z30" s="151"/>
      <c r="AA30" s="151"/>
      <c r="AB30" s="151"/>
      <c r="AC30" s="151"/>
      <c r="AD30" s="151"/>
      <c r="AE30" s="151"/>
      <c r="AF30" s="151"/>
      <c r="AG30" s="151" t="s">
        <v>147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">
      <c r="A31" s="178">
        <v>16</v>
      </c>
      <c r="B31" s="179" t="s">
        <v>184</v>
      </c>
      <c r="C31" s="189" t="s">
        <v>185</v>
      </c>
      <c r="D31" s="180" t="s">
        <v>143</v>
      </c>
      <c r="E31" s="181">
        <v>1</v>
      </c>
      <c r="F31" s="182"/>
      <c r="G31" s="183">
        <f>ROUND(E31*F31,2)</f>
        <v>0</v>
      </c>
      <c r="H31" s="182"/>
      <c r="I31" s="183">
        <f>ROUND(E31*H31,2)</f>
        <v>0</v>
      </c>
      <c r="J31" s="182"/>
      <c r="K31" s="183">
        <f>ROUND(E31*J31,2)</f>
        <v>0</v>
      </c>
      <c r="L31" s="183">
        <v>21</v>
      </c>
      <c r="M31" s="183">
        <f>G31*(1+L31/100)</f>
        <v>0</v>
      </c>
      <c r="N31" s="181">
        <v>0</v>
      </c>
      <c r="O31" s="181">
        <f>ROUND(E31*N31,2)</f>
        <v>0</v>
      </c>
      <c r="P31" s="181">
        <v>0</v>
      </c>
      <c r="Q31" s="181">
        <f>ROUND(E31*P31,2)</f>
        <v>0</v>
      </c>
      <c r="R31" s="183"/>
      <c r="S31" s="183" t="s">
        <v>144</v>
      </c>
      <c r="T31" s="184" t="s">
        <v>145</v>
      </c>
      <c r="U31" s="161">
        <v>0</v>
      </c>
      <c r="V31" s="161">
        <f>ROUND(E31*U31,2)</f>
        <v>0</v>
      </c>
      <c r="W31" s="161"/>
      <c r="X31" s="161" t="s">
        <v>146</v>
      </c>
      <c r="Y31" s="151"/>
      <c r="Z31" s="151"/>
      <c r="AA31" s="151"/>
      <c r="AB31" s="151"/>
      <c r="AC31" s="151"/>
      <c r="AD31" s="151"/>
      <c r="AE31" s="151"/>
      <c r="AF31" s="151"/>
      <c r="AG31" s="151" t="s">
        <v>147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">
      <c r="A32" s="171">
        <v>17</v>
      </c>
      <c r="B32" s="172" t="s">
        <v>186</v>
      </c>
      <c r="C32" s="187" t="s">
        <v>187</v>
      </c>
      <c r="D32" s="173" t="s">
        <v>143</v>
      </c>
      <c r="E32" s="174">
        <v>1</v>
      </c>
      <c r="F32" s="175">
        <v>350000</v>
      </c>
      <c r="G32" s="176">
        <f>ROUND(E32*F32,2)</f>
        <v>350000</v>
      </c>
      <c r="H32" s="175"/>
      <c r="I32" s="176">
        <f>ROUND(E32*H32,2)</f>
        <v>0</v>
      </c>
      <c r="J32" s="175"/>
      <c r="K32" s="176">
        <f>ROUND(E32*J32,2)</f>
        <v>0</v>
      </c>
      <c r="L32" s="176">
        <v>21</v>
      </c>
      <c r="M32" s="176">
        <f>G32*(1+L32/100)</f>
        <v>423500</v>
      </c>
      <c r="N32" s="174">
        <v>0</v>
      </c>
      <c r="O32" s="174">
        <f>ROUND(E32*N32,2)</f>
        <v>0</v>
      </c>
      <c r="P32" s="174">
        <v>0</v>
      </c>
      <c r="Q32" s="174">
        <f>ROUND(E32*P32,2)</f>
        <v>0</v>
      </c>
      <c r="R32" s="176"/>
      <c r="S32" s="176" t="s">
        <v>144</v>
      </c>
      <c r="T32" s="177" t="s">
        <v>145</v>
      </c>
      <c r="U32" s="161">
        <v>0</v>
      </c>
      <c r="V32" s="161">
        <f>ROUND(E32*U32,2)</f>
        <v>0</v>
      </c>
      <c r="W32" s="161"/>
      <c r="X32" s="161" t="s">
        <v>146</v>
      </c>
      <c r="Y32" s="151"/>
      <c r="Z32" s="151"/>
      <c r="AA32" s="151"/>
      <c r="AB32" s="151"/>
      <c r="AC32" s="151"/>
      <c r="AD32" s="151"/>
      <c r="AE32" s="151"/>
      <c r="AF32" s="151"/>
      <c r="AG32" s="151" t="s">
        <v>147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">
      <c r="A33" s="158"/>
      <c r="B33" s="159"/>
      <c r="C33" s="188" t="s">
        <v>188</v>
      </c>
      <c r="D33" s="162"/>
      <c r="E33" s="163">
        <v>1</v>
      </c>
      <c r="F33" s="161"/>
      <c r="G33" s="161"/>
      <c r="H33" s="161"/>
      <c r="I33" s="161"/>
      <c r="J33" s="161"/>
      <c r="K33" s="161"/>
      <c r="L33" s="161"/>
      <c r="M33" s="161"/>
      <c r="N33" s="160"/>
      <c r="O33" s="160"/>
      <c r="P33" s="160"/>
      <c r="Q33" s="160"/>
      <c r="R33" s="161"/>
      <c r="S33" s="161"/>
      <c r="T33" s="161"/>
      <c r="U33" s="161"/>
      <c r="V33" s="161"/>
      <c r="W33" s="161"/>
      <c r="X33" s="161"/>
      <c r="Y33" s="151"/>
      <c r="Z33" s="151"/>
      <c r="AA33" s="151"/>
      <c r="AB33" s="151"/>
      <c r="AC33" s="151"/>
      <c r="AD33" s="151"/>
      <c r="AE33" s="151"/>
      <c r="AF33" s="151"/>
      <c r="AG33" s="151" t="s">
        <v>149</v>
      </c>
      <c r="AH33" s="151">
        <v>0</v>
      </c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">
      <c r="A34" s="158"/>
      <c r="B34" s="159"/>
      <c r="C34" s="188" t="s">
        <v>189</v>
      </c>
      <c r="D34" s="162"/>
      <c r="E34" s="163"/>
      <c r="F34" s="161"/>
      <c r="G34" s="161"/>
      <c r="H34" s="161"/>
      <c r="I34" s="161"/>
      <c r="J34" s="161"/>
      <c r="K34" s="161"/>
      <c r="L34" s="161"/>
      <c r="M34" s="161"/>
      <c r="N34" s="160"/>
      <c r="O34" s="160"/>
      <c r="P34" s="160"/>
      <c r="Q34" s="160"/>
      <c r="R34" s="161"/>
      <c r="S34" s="161"/>
      <c r="T34" s="161"/>
      <c r="U34" s="161"/>
      <c r="V34" s="161"/>
      <c r="W34" s="161"/>
      <c r="X34" s="161"/>
      <c r="Y34" s="151"/>
      <c r="Z34" s="151"/>
      <c r="AA34" s="151"/>
      <c r="AB34" s="151"/>
      <c r="AC34" s="151"/>
      <c r="AD34" s="151"/>
      <c r="AE34" s="151"/>
      <c r="AF34" s="151"/>
      <c r="AG34" s="151" t="s">
        <v>149</v>
      </c>
      <c r="AH34" s="151">
        <v>0</v>
      </c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">
      <c r="A35" s="178">
        <v>18</v>
      </c>
      <c r="B35" s="179" t="s">
        <v>190</v>
      </c>
      <c r="C35" s="189" t="s">
        <v>191</v>
      </c>
      <c r="D35" s="180" t="s">
        <v>143</v>
      </c>
      <c r="E35" s="181">
        <v>1</v>
      </c>
      <c r="F35" s="182"/>
      <c r="G35" s="183">
        <f>ROUND(E35*F35,2)</f>
        <v>0</v>
      </c>
      <c r="H35" s="182"/>
      <c r="I35" s="183">
        <f>ROUND(E35*H35,2)</f>
        <v>0</v>
      </c>
      <c r="J35" s="182"/>
      <c r="K35" s="183">
        <f>ROUND(E35*J35,2)</f>
        <v>0</v>
      </c>
      <c r="L35" s="183">
        <v>21</v>
      </c>
      <c r="M35" s="183">
        <f>G35*(1+L35/100)</f>
        <v>0</v>
      </c>
      <c r="N35" s="181">
        <v>0</v>
      </c>
      <c r="O35" s="181">
        <f>ROUND(E35*N35,2)</f>
        <v>0</v>
      </c>
      <c r="P35" s="181">
        <v>0</v>
      </c>
      <c r="Q35" s="181">
        <f>ROUND(E35*P35,2)</f>
        <v>0</v>
      </c>
      <c r="R35" s="183"/>
      <c r="S35" s="183" t="s">
        <v>162</v>
      </c>
      <c r="T35" s="184" t="s">
        <v>145</v>
      </c>
      <c r="U35" s="161">
        <v>0</v>
      </c>
      <c r="V35" s="161">
        <f>ROUND(E35*U35,2)</f>
        <v>0</v>
      </c>
      <c r="W35" s="161"/>
      <c r="X35" s="161" t="s">
        <v>146</v>
      </c>
      <c r="Y35" s="151"/>
      <c r="Z35" s="151"/>
      <c r="AA35" s="151"/>
      <c r="AB35" s="151"/>
      <c r="AC35" s="151"/>
      <c r="AD35" s="151"/>
      <c r="AE35" s="151"/>
      <c r="AF35" s="151"/>
      <c r="AG35" s="151" t="s">
        <v>147</v>
      </c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outlineLevel="1" x14ac:dyDescent="0.2">
      <c r="A36" s="178">
        <v>19</v>
      </c>
      <c r="B36" s="179" t="s">
        <v>192</v>
      </c>
      <c r="C36" s="189" t="s">
        <v>193</v>
      </c>
      <c r="D36" s="180" t="s">
        <v>143</v>
      </c>
      <c r="E36" s="181">
        <v>1</v>
      </c>
      <c r="F36" s="182"/>
      <c r="G36" s="183">
        <f>ROUND(E36*F36,2)</f>
        <v>0</v>
      </c>
      <c r="H36" s="182"/>
      <c r="I36" s="183">
        <f>ROUND(E36*H36,2)</f>
        <v>0</v>
      </c>
      <c r="J36" s="182"/>
      <c r="K36" s="183">
        <f>ROUND(E36*J36,2)</f>
        <v>0</v>
      </c>
      <c r="L36" s="183">
        <v>21</v>
      </c>
      <c r="M36" s="183">
        <f>G36*(1+L36/100)</f>
        <v>0</v>
      </c>
      <c r="N36" s="181">
        <v>0</v>
      </c>
      <c r="O36" s="181">
        <f>ROUND(E36*N36,2)</f>
        <v>0</v>
      </c>
      <c r="P36" s="181">
        <v>0</v>
      </c>
      <c r="Q36" s="181">
        <f>ROUND(E36*P36,2)</f>
        <v>0</v>
      </c>
      <c r="R36" s="183"/>
      <c r="S36" s="183" t="s">
        <v>162</v>
      </c>
      <c r="T36" s="184" t="s">
        <v>145</v>
      </c>
      <c r="U36" s="161">
        <v>0</v>
      </c>
      <c r="V36" s="161">
        <f>ROUND(E36*U36,2)</f>
        <v>0</v>
      </c>
      <c r="W36" s="161"/>
      <c r="X36" s="161" t="s">
        <v>146</v>
      </c>
      <c r="Y36" s="151"/>
      <c r="Z36" s="151"/>
      <c r="AA36" s="151"/>
      <c r="AB36" s="151"/>
      <c r="AC36" s="151"/>
      <c r="AD36" s="151"/>
      <c r="AE36" s="151"/>
      <c r="AF36" s="151"/>
      <c r="AG36" s="151" t="s">
        <v>147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1" x14ac:dyDescent="0.2">
      <c r="A37" s="178">
        <v>20</v>
      </c>
      <c r="B37" s="179" t="s">
        <v>194</v>
      </c>
      <c r="C37" s="189" t="s">
        <v>195</v>
      </c>
      <c r="D37" s="180" t="s">
        <v>143</v>
      </c>
      <c r="E37" s="181">
        <v>1</v>
      </c>
      <c r="F37" s="182"/>
      <c r="G37" s="183">
        <f>ROUND(E37*F37,2)</f>
        <v>0</v>
      </c>
      <c r="H37" s="182"/>
      <c r="I37" s="183">
        <f>ROUND(E37*H37,2)</f>
        <v>0</v>
      </c>
      <c r="J37" s="182"/>
      <c r="K37" s="183">
        <f>ROUND(E37*J37,2)</f>
        <v>0</v>
      </c>
      <c r="L37" s="183">
        <v>21</v>
      </c>
      <c r="M37" s="183">
        <f>G37*(1+L37/100)</f>
        <v>0</v>
      </c>
      <c r="N37" s="181">
        <v>0</v>
      </c>
      <c r="O37" s="181">
        <f>ROUND(E37*N37,2)</f>
        <v>0</v>
      </c>
      <c r="P37" s="181">
        <v>0</v>
      </c>
      <c r="Q37" s="181">
        <f>ROUND(E37*P37,2)</f>
        <v>0</v>
      </c>
      <c r="R37" s="183"/>
      <c r="S37" s="183" t="s">
        <v>162</v>
      </c>
      <c r="T37" s="184" t="s">
        <v>145</v>
      </c>
      <c r="U37" s="161">
        <v>0</v>
      </c>
      <c r="V37" s="161">
        <f>ROUND(E37*U37,2)</f>
        <v>0</v>
      </c>
      <c r="W37" s="161"/>
      <c r="X37" s="161" t="s">
        <v>146</v>
      </c>
      <c r="Y37" s="151"/>
      <c r="Z37" s="151"/>
      <c r="AA37" s="151"/>
      <c r="AB37" s="151"/>
      <c r="AC37" s="151"/>
      <c r="AD37" s="151"/>
      <c r="AE37" s="151"/>
      <c r="AF37" s="151"/>
      <c r="AG37" s="151" t="s">
        <v>147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">
      <c r="A38" s="178">
        <v>21</v>
      </c>
      <c r="B38" s="179" t="s">
        <v>196</v>
      </c>
      <c r="C38" s="189" t="s">
        <v>197</v>
      </c>
      <c r="D38" s="180" t="s">
        <v>143</v>
      </c>
      <c r="E38" s="181">
        <v>1</v>
      </c>
      <c r="F38" s="182"/>
      <c r="G38" s="183">
        <f>ROUND(E38*F38,2)</f>
        <v>0</v>
      </c>
      <c r="H38" s="182"/>
      <c r="I38" s="183">
        <f>ROUND(E38*H38,2)</f>
        <v>0</v>
      </c>
      <c r="J38" s="182"/>
      <c r="K38" s="183">
        <f>ROUND(E38*J38,2)</f>
        <v>0</v>
      </c>
      <c r="L38" s="183">
        <v>21</v>
      </c>
      <c r="M38" s="183">
        <f>G38*(1+L38/100)</f>
        <v>0</v>
      </c>
      <c r="N38" s="181">
        <v>0</v>
      </c>
      <c r="O38" s="181">
        <f>ROUND(E38*N38,2)</f>
        <v>0</v>
      </c>
      <c r="P38" s="181">
        <v>0</v>
      </c>
      <c r="Q38" s="181">
        <f>ROUND(E38*P38,2)</f>
        <v>0</v>
      </c>
      <c r="R38" s="183"/>
      <c r="S38" s="183" t="s">
        <v>162</v>
      </c>
      <c r="T38" s="184" t="s">
        <v>145</v>
      </c>
      <c r="U38" s="161">
        <v>0</v>
      </c>
      <c r="V38" s="161">
        <f>ROUND(E38*U38,2)</f>
        <v>0</v>
      </c>
      <c r="W38" s="161"/>
      <c r="X38" s="161" t="s">
        <v>146</v>
      </c>
      <c r="Y38" s="151"/>
      <c r="Z38" s="151"/>
      <c r="AA38" s="151"/>
      <c r="AB38" s="151"/>
      <c r="AC38" s="151"/>
      <c r="AD38" s="151"/>
      <c r="AE38" s="151"/>
      <c r="AF38" s="151"/>
      <c r="AG38" s="151" t="s">
        <v>147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 x14ac:dyDescent="0.2">
      <c r="A39" s="171">
        <v>22</v>
      </c>
      <c r="B39" s="172" t="s">
        <v>198</v>
      </c>
      <c r="C39" s="187" t="s">
        <v>199</v>
      </c>
      <c r="D39" s="173" t="s">
        <v>143</v>
      </c>
      <c r="E39" s="174">
        <v>1</v>
      </c>
      <c r="F39" s="175"/>
      <c r="G39" s="176">
        <f>ROUND(E39*F39,2)</f>
        <v>0</v>
      </c>
      <c r="H39" s="175"/>
      <c r="I39" s="176">
        <f>ROUND(E39*H39,2)</f>
        <v>0</v>
      </c>
      <c r="J39" s="175"/>
      <c r="K39" s="176">
        <f>ROUND(E39*J39,2)</f>
        <v>0</v>
      </c>
      <c r="L39" s="176">
        <v>21</v>
      </c>
      <c r="M39" s="176">
        <f>G39*(1+L39/100)</f>
        <v>0</v>
      </c>
      <c r="N39" s="174">
        <v>0</v>
      </c>
      <c r="O39" s="174">
        <f>ROUND(E39*N39,2)</f>
        <v>0</v>
      </c>
      <c r="P39" s="174">
        <v>0</v>
      </c>
      <c r="Q39" s="174">
        <f>ROUND(E39*P39,2)</f>
        <v>0</v>
      </c>
      <c r="R39" s="176"/>
      <c r="S39" s="176" t="s">
        <v>162</v>
      </c>
      <c r="T39" s="177" t="s">
        <v>145</v>
      </c>
      <c r="U39" s="161">
        <v>0</v>
      </c>
      <c r="V39" s="161">
        <f>ROUND(E39*U39,2)</f>
        <v>0</v>
      </c>
      <c r="W39" s="161"/>
      <c r="X39" s="161" t="s">
        <v>146</v>
      </c>
      <c r="Y39" s="151"/>
      <c r="Z39" s="151"/>
      <c r="AA39" s="151"/>
      <c r="AB39" s="151"/>
      <c r="AC39" s="151"/>
      <c r="AD39" s="151"/>
      <c r="AE39" s="151"/>
      <c r="AF39" s="151"/>
      <c r="AG39" s="151" t="s">
        <v>147</v>
      </c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x14ac:dyDescent="0.2">
      <c r="A40" s="3"/>
      <c r="B40" s="4"/>
      <c r="C40" s="190"/>
      <c r="D40" s="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AE40">
        <v>15</v>
      </c>
      <c r="AF40">
        <v>21</v>
      </c>
      <c r="AG40" t="s">
        <v>126</v>
      </c>
    </row>
    <row r="41" spans="1:60" x14ac:dyDescent="0.2">
      <c r="A41" s="154"/>
      <c r="B41" s="155" t="s">
        <v>29</v>
      </c>
      <c r="C41" s="191"/>
      <c r="D41" s="156"/>
      <c r="E41" s="157"/>
      <c r="F41" s="157"/>
      <c r="G41" s="185">
        <f>G8+G21</f>
        <v>350000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AE41">
        <f>SUMIF(L7:L39,AE40,G7:G39)</f>
        <v>0</v>
      </c>
      <c r="AF41">
        <f>SUMIF(L7:L39,AF40,G7:G39)</f>
        <v>350000</v>
      </c>
      <c r="AG41" t="s">
        <v>200</v>
      </c>
    </row>
    <row r="42" spans="1:60" x14ac:dyDescent="0.2">
      <c r="C42" s="192"/>
      <c r="D42" s="10"/>
      <c r="AG42" t="s">
        <v>201</v>
      </c>
    </row>
    <row r="43" spans="1:60" x14ac:dyDescent="0.2">
      <c r="D43" s="10"/>
    </row>
    <row r="44" spans="1:60" x14ac:dyDescent="0.2">
      <c r="D44" s="10"/>
    </row>
    <row r="45" spans="1:60" x14ac:dyDescent="0.2">
      <c r="D45" s="10"/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E14A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63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49" t="s">
        <v>202</v>
      </c>
      <c r="B1" s="249"/>
      <c r="C1" s="249"/>
      <c r="D1" s="249"/>
      <c r="E1" s="249"/>
      <c r="F1" s="249"/>
      <c r="G1" s="249"/>
      <c r="AG1" t="s">
        <v>112</v>
      </c>
    </row>
    <row r="2" spans="1:60" ht="24.95" customHeight="1" x14ac:dyDescent="0.2">
      <c r="A2" s="143" t="s">
        <v>7</v>
      </c>
      <c r="B2" s="48" t="s">
        <v>44</v>
      </c>
      <c r="C2" s="250" t="s">
        <v>45</v>
      </c>
      <c r="D2" s="251"/>
      <c r="E2" s="251"/>
      <c r="F2" s="251"/>
      <c r="G2" s="252"/>
      <c r="AG2" t="s">
        <v>113</v>
      </c>
    </row>
    <row r="3" spans="1:60" ht="24.95" customHeight="1" x14ac:dyDescent="0.2">
      <c r="A3" s="143" t="s">
        <v>8</v>
      </c>
      <c r="B3" s="48" t="s">
        <v>63</v>
      </c>
      <c r="C3" s="250" t="s">
        <v>64</v>
      </c>
      <c r="D3" s="251"/>
      <c r="E3" s="251"/>
      <c r="F3" s="251"/>
      <c r="G3" s="252"/>
      <c r="AC3" s="125" t="s">
        <v>203</v>
      </c>
      <c r="AG3" t="s">
        <v>116</v>
      </c>
    </row>
    <row r="4" spans="1:60" ht="24.95" customHeight="1" x14ac:dyDescent="0.2">
      <c r="A4" s="144" t="s">
        <v>9</v>
      </c>
      <c r="B4" s="145" t="s">
        <v>65</v>
      </c>
      <c r="C4" s="253" t="s">
        <v>64</v>
      </c>
      <c r="D4" s="254"/>
      <c r="E4" s="254"/>
      <c r="F4" s="254"/>
      <c r="G4" s="255"/>
      <c r="AG4" t="s">
        <v>117</v>
      </c>
    </row>
    <row r="5" spans="1:60" x14ac:dyDescent="0.2">
      <c r="D5" s="10"/>
    </row>
    <row r="6" spans="1:60" ht="38.25" x14ac:dyDescent="0.2">
      <c r="A6" s="147" t="s">
        <v>118</v>
      </c>
      <c r="B6" s="149" t="s">
        <v>119</v>
      </c>
      <c r="C6" s="149" t="s">
        <v>120</v>
      </c>
      <c r="D6" s="148" t="s">
        <v>121</v>
      </c>
      <c r="E6" s="147" t="s">
        <v>122</v>
      </c>
      <c r="F6" s="146" t="s">
        <v>123</v>
      </c>
      <c r="G6" s="147" t="s">
        <v>29</v>
      </c>
      <c r="H6" s="150" t="s">
        <v>30</v>
      </c>
      <c r="I6" s="150" t="s">
        <v>124</v>
      </c>
      <c r="J6" s="150" t="s">
        <v>31</v>
      </c>
      <c r="K6" s="150" t="s">
        <v>125</v>
      </c>
      <c r="L6" s="150" t="s">
        <v>126</v>
      </c>
      <c r="M6" s="150" t="s">
        <v>127</v>
      </c>
      <c r="N6" s="150" t="s">
        <v>128</v>
      </c>
      <c r="O6" s="150" t="s">
        <v>129</v>
      </c>
      <c r="P6" s="150" t="s">
        <v>130</v>
      </c>
      <c r="Q6" s="150" t="s">
        <v>131</v>
      </c>
      <c r="R6" s="150" t="s">
        <v>132</v>
      </c>
      <c r="S6" s="150" t="s">
        <v>133</v>
      </c>
      <c r="T6" s="150" t="s">
        <v>134</v>
      </c>
      <c r="U6" s="150" t="s">
        <v>135</v>
      </c>
      <c r="V6" s="150" t="s">
        <v>136</v>
      </c>
      <c r="W6" s="150" t="s">
        <v>137</v>
      </c>
      <c r="X6" s="150" t="s">
        <v>138</v>
      </c>
    </row>
    <row r="7" spans="1:60" hidden="1" x14ac:dyDescent="0.2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2"/>
      <c r="O7" s="152"/>
      <c r="P7" s="152"/>
      <c r="Q7" s="152"/>
      <c r="R7" s="153"/>
      <c r="S7" s="153"/>
      <c r="T7" s="153"/>
      <c r="U7" s="153"/>
      <c r="V7" s="153"/>
      <c r="W7" s="153"/>
      <c r="X7" s="153"/>
    </row>
    <row r="8" spans="1:60" x14ac:dyDescent="0.2">
      <c r="A8" s="165" t="s">
        <v>139</v>
      </c>
      <c r="B8" s="166" t="s">
        <v>65</v>
      </c>
      <c r="C8" s="186" t="s">
        <v>86</v>
      </c>
      <c r="D8" s="167"/>
      <c r="E8" s="168"/>
      <c r="F8" s="169"/>
      <c r="G8" s="169">
        <f>SUMIF(AG9:AG120,"&lt;&gt;NOR",G9:G120)</f>
        <v>0</v>
      </c>
      <c r="H8" s="169"/>
      <c r="I8" s="169">
        <f>SUM(I9:I120)</f>
        <v>0</v>
      </c>
      <c r="J8" s="169"/>
      <c r="K8" s="169">
        <f>SUM(K9:K120)</f>
        <v>0</v>
      </c>
      <c r="L8" s="169"/>
      <c r="M8" s="169">
        <f>SUM(M9:M120)</f>
        <v>0</v>
      </c>
      <c r="N8" s="168"/>
      <c r="O8" s="168">
        <f>SUM(O9:O120)</f>
        <v>585.97</v>
      </c>
      <c r="P8" s="168"/>
      <c r="Q8" s="168">
        <f>SUM(Q9:Q120)</f>
        <v>268.61999999999995</v>
      </c>
      <c r="R8" s="169"/>
      <c r="S8" s="169"/>
      <c r="T8" s="170"/>
      <c r="U8" s="164"/>
      <c r="V8" s="164">
        <f>SUM(V9:V120)</f>
        <v>1187.23</v>
      </c>
      <c r="W8" s="164"/>
      <c r="X8" s="164"/>
      <c r="AG8" t="s">
        <v>140</v>
      </c>
    </row>
    <row r="9" spans="1:60" ht="22.5" outlineLevel="1" x14ac:dyDescent="0.2">
      <c r="A9" s="171">
        <v>1</v>
      </c>
      <c r="B9" s="172" t="s">
        <v>204</v>
      </c>
      <c r="C9" s="187" t="s">
        <v>205</v>
      </c>
      <c r="D9" s="173" t="s">
        <v>206</v>
      </c>
      <c r="E9" s="174">
        <v>12</v>
      </c>
      <c r="F9" s="175"/>
      <c r="G9" s="176">
        <f>ROUND(E9*F9,2)</f>
        <v>0</v>
      </c>
      <c r="H9" s="175"/>
      <c r="I9" s="176">
        <f>ROUND(E9*H9,2)</f>
        <v>0</v>
      </c>
      <c r="J9" s="175"/>
      <c r="K9" s="176">
        <f>ROUND(E9*J9,2)</f>
        <v>0</v>
      </c>
      <c r="L9" s="176">
        <v>21</v>
      </c>
      <c r="M9" s="176">
        <f>G9*(1+L9/100)</f>
        <v>0</v>
      </c>
      <c r="N9" s="174">
        <v>0</v>
      </c>
      <c r="O9" s="174">
        <f>ROUND(E9*N9,2)</f>
        <v>0</v>
      </c>
      <c r="P9" s="174">
        <v>0.55000000000000004</v>
      </c>
      <c r="Q9" s="174">
        <f>ROUND(E9*P9,2)</f>
        <v>6.6</v>
      </c>
      <c r="R9" s="176" t="s">
        <v>207</v>
      </c>
      <c r="S9" s="176" t="s">
        <v>144</v>
      </c>
      <c r="T9" s="177" t="s">
        <v>144</v>
      </c>
      <c r="U9" s="161">
        <v>0.84770000000000001</v>
      </c>
      <c r="V9" s="161">
        <f>ROUND(E9*U9,2)</f>
        <v>10.17</v>
      </c>
      <c r="W9" s="161"/>
      <c r="X9" s="161" t="s">
        <v>208</v>
      </c>
      <c r="Y9" s="151"/>
      <c r="Z9" s="151"/>
      <c r="AA9" s="151"/>
      <c r="AB9" s="151"/>
      <c r="AC9" s="151"/>
      <c r="AD9" s="151"/>
      <c r="AE9" s="151"/>
      <c r="AF9" s="151"/>
      <c r="AG9" s="151" t="s">
        <v>209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58"/>
      <c r="B10" s="159"/>
      <c r="C10" s="188" t="s">
        <v>210</v>
      </c>
      <c r="D10" s="162"/>
      <c r="E10" s="163">
        <v>12</v>
      </c>
      <c r="F10" s="161"/>
      <c r="G10" s="161"/>
      <c r="H10" s="161"/>
      <c r="I10" s="161"/>
      <c r="J10" s="161"/>
      <c r="K10" s="161"/>
      <c r="L10" s="161"/>
      <c r="M10" s="161"/>
      <c r="N10" s="160"/>
      <c r="O10" s="160"/>
      <c r="P10" s="160"/>
      <c r="Q10" s="160"/>
      <c r="R10" s="161"/>
      <c r="S10" s="161"/>
      <c r="T10" s="161"/>
      <c r="U10" s="161"/>
      <c r="V10" s="161"/>
      <c r="W10" s="161"/>
      <c r="X10" s="161"/>
      <c r="Y10" s="151"/>
      <c r="Z10" s="151"/>
      <c r="AA10" s="151"/>
      <c r="AB10" s="151"/>
      <c r="AC10" s="151"/>
      <c r="AD10" s="151"/>
      <c r="AE10" s="151"/>
      <c r="AF10" s="151"/>
      <c r="AG10" s="151" t="s">
        <v>149</v>
      </c>
      <c r="AH10" s="151">
        <v>0</v>
      </c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ht="22.5" outlineLevel="1" x14ac:dyDescent="0.2">
      <c r="A11" s="171">
        <v>2</v>
      </c>
      <c r="B11" s="172" t="s">
        <v>211</v>
      </c>
      <c r="C11" s="187" t="s">
        <v>212</v>
      </c>
      <c r="D11" s="173" t="s">
        <v>206</v>
      </c>
      <c r="E11" s="174">
        <v>262</v>
      </c>
      <c r="F11" s="175"/>
      <c r="G11" s="176">
        <f>ROUND(E11*F11,2)</f>
        <v>0</v>
      </c>
      <c r="H11" s="175"/>
      <c r="I11" s="176">
        <f>ROUND(E11*H11,2)</f>
        <v>0</v>
      </c>
      <c r="J11" s="175"/>
      <c r="K11" s="176">
        <f>ROUND(E11*J11,2)</f>
        <v>0</v>
      </c>
      <c r="L11" s="176">
        <v>21</v>
      </c>
      <c r="M11" s="176">
        <f>G11*(1+L11/100)</f>
        <v>0</v>
      </c>
      <c r="N11" s="174">
        <v>0</v>
      </c>
      <c r="O11" s="174">
        <f>ROUND(E11*N11,2)</f>
        <v>0</v>
      </c>
      <c r="P11" s="174">
        <v>0.66</v>
      </c>
      <c r="Q11" s="174">
        <f>ROUND(E11*P11,2)</f>
        <v>172.92</v>
      </c>
      <c r="R11" s="176" t="s">
        <v>207</v>
      </c>
      <c r="S11" s="176" t="s">
        <v>144</v>
      </c>
      <c r="T11" s="177" t="s">
        <v>144</v>
      </c>
      <c r="U11" s="161">
        <v>0.1</v>
      </c>
      <c r="V11" s="161">
        <f>ROUND(E11*U11,2)</f>
        <v>26.2</v>
      </c>
      <c r="W11" s="161"/>
      <c r="X11" s="161" t="s">
        <v>208</v>
      </c>
      <c r="Y11" s="151"/>
      <c r="Z11" s="151"/>
      <c r="AA11" s="151"/>
      <c r="AB11" s="151"/>
      <c r="AC11" s="151"/>
      <c r="AD11" s="151"/>
      <c r="AE11" s="151"/>
      <c r="AF11" s="151"/>
      <c r="AG11" s="151" t="s">
        <v>209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">
      <c r="A12" s="158"/>
      <c r="B12" s="159"/>
      <c r="C12" s="188" t="s">
        <v>213</v>
      </c>
      <c r="D12" s="162"/>
      <c r="E12" s="163">
        <v>262</v>
      </c>
      <c r="F12" s="161"/>
      <c r="G12" s="161"/>
      <c r="H12" s="161"/>
      <c r="I12" s="161"/>
      <c r="J12" s="161"/>
      <c r="K12" s="161"/>
      <c r="L12" s="161"/>
      <c r="M12" s="161"/>
      <c r="N12" s="160"/>
      <c r="O12" s="160"/>
      <c r="P12" s="160"/>
      <c r="Q12" s="160"/>
      <c r="R12" s="161"/>
      <c r="S12" s="161"/>
      <c r="T12" s="161"/>
      <c r="U12" s="161"/>
      <c r="V12" s="161"/>
      <c r="W12" s="161"/>
      <c r="X12" s="161"/>
      <c r="Y12" s="151"/>
      <c r="Z12" s="151"/>
      <c r="AA12" s="151"/>
      <c r="AB12" s="151"/>
      <c r="AC12" s="151"/>
      <c r="AD12" s="151"/>
      <c r="AE12" s="151"/>
      <c r="AF12" s="151"/>
      <c r="AG12" s="151" t="s">
        <v>149</v>
      </c>
      <c r="AH12" s="151">
        <v>0</v>
      </c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ht="22.5" outlineLevel="1" x14ac:dyDescent="0.2">
      <c r="A13" s="178">
        <v>3</v>
      </c>
      <c r="B13" s="179" t="s">
        <v>214</v>
      </c>
      <c r="C13" s="189" t="s">
        <v>215</v>
      </c>
      <c r="D13" s="180" t="s">
        <v>206</v>
      </c>
      <c r="E13" s="181">
        <v>12</v>
      </c>
      <c r="F13" s="182"/>
      <c r="G13" s="183">
        <f>ROUND(E13*F13,2)</f>
        <v>0</v>
      </c>
      <c r="H13" s="182"/>
      <c r="I13" s="183">
        <f>ROUND(E13*H13,2)</f>
        <v>0</v>
      </c>
      <c r="J13" s="182"/>
      <c r="K13" s="183">
        <f>ROUND(E13*J13,2)</f>
        <v>0</v>
      </c>
      <c r="L13" s="183">
        <v>21</v>
      </c>
      <c r="M13" s="183">
        <f>G13*(1+L13/100)</f>
        <v>0</v>
      </c>
      <c r="N13" s="181">
        <v>0</v>
      </c>
      <c r="O13" s="181">
        <f>ROUND(E13*N13,2)</f>
        <v>0</v>
      </c>
      <c r="P13" s="181">
        <v>0.22</v>
      </c>
      <c r="Q13" s="181">
        <f>ROUND(E13*P13,2)</f>
        <v>2.64</v>
      </c>
      <c r="R13" s="183" t="s">
        <v>207</v>
      </c>
      <c r="S13" s="183" t="s">
        <v>144</v>
      </c>
      <c r="T13" s="184" t="s">
        <v>144</v>
      </c>
      <c r="U13" s="161">
        <v>0.375</v>
      </c>
      <c r="V13" s="161">
        <f>ROUND(E13*U13,2)</f>
        <v>4.5</v>
      </c>
      <c r="W13" s="161"/>
      <c r="X13" s="161" t="s">
        <v>208</v>
      </c>
      <c r="Y13" s="151"/>
      <c r="Z13" s="151"/>
      <c r="AA13" s="151"/>
      <c r="AB13" s="151"/>
      <c r="AC13" s="151"/>
      <c r="AD13" s="151"/>
      <c r="AE13" s="151"/>
      <c r="AF13" s="151"/>
      <c r="AG13" s="151" t="s">
        <v>209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ht="22.5" outlineLevel="1" x14ac:dyDescent="0.2">
      <c r="A14" s="171">
        <v>4</v>
      </c>
      <c r="B14" s="172" t="s">
        <v>216</v>
      </c>
      <c r="C14" s="187" t="s">
        <v>217</v>
      </c>
      <c r="D14" s="173" t="s">
        <v>206</v>
      </c>
      <c r="E14" s="174">
        <v>262</v>
      </c>
      <c r="F14" s="175"/>
      <c r="G14" s="176">
        <f>ROUND(E14*F14,2)</f>
        <v>0</v>
      </c>
      <c r="H14" s="175"/>
      <c r="I14" s="176">
        <f>ROUND(E14*H14,2)</f>
        <v>0</v>
      </c>
      <c r="J14" s="175"/>
      <c r="K14" s="176">
        <f>ROUND(E14*J14,2)</f>
        <v>0</v>
      </c>
      <c r="L14" s="176">
        <v>21</v>
      </c>
      <c r="M14" s="176">
        <f>G14*(1+L14/100)</f>
        <v>0</v>
      </c>
      <c r="N14" s="174">
        <v>0</v>
      </c>
      <c r="O14" s="174">
        <f>ROUND(E14*N14,2)</f>
        <v>0</v>
      </c>
      <c r="P14" s="174">
        <v>0.33</v>
      </c>
      <c r="Q14" s="174">
        <f>ROUND(E14*P14,2)</f>
        <v>86.46</v>
      </c>
      <c r="R14" s="176" t="s">
        <v>207</v>
      </c>
      <c r="S14" s="176" t="s">
        <v>144</v>
      </c>
      <c r="T14" s="177" t="s">
        <v>144</v>
      </c>
      <c r="U14" s="161">
        <v>0.16</v>
      </c>
      <c r="V14" s="161">
        <f>ROUND(E14*U14,2)</f>
        <v>41.92</v>
      </c>
      <c r="W14" s="161"/>
      <c r="X14" s="161" t="s">
        <v>208</v>
      </c>
      <c r="Y14" s="151"/>
      <c r="Z14" s="151"/>
      <c r="AA14" s="151"/>
      <c r="AB14" s="151"/>
      <c r="AC14" s="151"/>
      <c r="AD14" s="151"/>
      <c r="AE14" s="151"/>
      <c r="AF14" s="151"/>
      <c r="AG14" s="151" t="s">
        <v>209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ht="22.5" outlineLevel="1" x14ac:dyDescent="0.2">
      <c r="A15" s="158"/>
      <c r="B15" s="159"/>
      <c r="C15" s="256" t="s">
        <v>218</v>
      </c>
      <c r="D15" s="257"/>
      <c r="E15" s="257"/>
      <c r="F15" s="257"/>
      <c r="G15" s="257"/>
      <c r="H15" s="161"/>
      <c r="I15" s="161"/>
      <c r="J15" s="161"/>
      <c r="K15" s="161"/>
      <c r="L15" s="161"/>
      <c r="M15" s="161"/>
      <c r="N15" s="160"/>
      <c r="O15" s="160"/>
      <c r="P15" s="160"/>
      <c r="Q15" s="160"/>
      <c r="R15" s="161"/>
      <c r="S15" s="161"/>
      <c r="T15" s="161"/>
      <c r="U15" s="161"/>
      <c r="V15" s="161"/>
      <c r="W15" s="161"/>
      <c r="X15" s="161"/>
      <c r="Y15" s="151"/>
      <c r="Z15" s="151"/>
      <c r="AA15" s="151"/>
      <c r="AB15" s="151"/>
      <c r="AC15" s="151"/>
      <c r="AD15" s="151"/>
      <c r="AE15" s="151"/>
      <c r="AF15" s="151"/>
      <c r="AG15" s="151" t="s">
        <v>219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93" t="str">
        <f>C15</f>
        <v>s naložením na dopravní prostředek, očištění povrchu od frézované plochy, opotřebování frézovacích nástrojů (nožů, upínacích kroužků, držáků) nutné ruční odstranění (vybourání) živičného krytu kolem překážek,</v>
      </c>
      <c r="BB15" s="151"/>
      <c r="BC15" s="151"/>
      <c r="BD15" s="151"/>
      <c r="BE15" s="151"/>
      <c r="BF15" s="151"/>
      <c r="BG15" s="151"/>
      <c r="BH15" s="151"/>
    </row>
    <row r="16" spans="1:60" ht="22.5" outlineLevel="1" x14ac:dyDescent="0.2">
      <c r="A16" s="171">
        <v>5</v>
      </c>
      <c r="B16" s="172" t="s">
        <v>220</v>
      </c>
      <c r="C16" s="187" t="s">
        <v>221</v>
      </c>
      <c r="D16" s="173" t="s">
        <v>222</v>
      </c>
      <c r="E16" s="174">
        <v>720</v>
      </c>
      <c r="F16" s="175"/>
      <c r="G16" s="176">
        <f>ROUND(E16*F16,2)</f>
        <v>0</v>
      </c>
      <c r="H16" s="175"/>
      <c r="I16" s="176">
        <f>ROUND(E16*H16,2)</f>
        <v>0</v>
      </c>
      <c r="J16" s="175"/>
      <c r="K16" s="176">
        <f>ROUND(E16*J16,2)</f>
        <v>0</v>
      </c>
      <c r="L16" s="176">
        <v>21</v>
      </c>
      <c r="M16" s="176">
        <f>G16*(1+L16/100)</f>
        <v>0</v>
      </c>
      <c r="N16" s="174">
        <v>0</v>
      </c>
      <c r="O16" s="174">
        <f>ROUND(E16*N16,2)</f>
        <v>0</v>
      </c>
      <c r="P16" s="174">
        <v>0</v>
      </c>
      <c r="Q16" s="174">
        <f>ROUND(E16*P16,2)</f>
        <v>0</v>
      </c>
      <c r="R16" s="176" t="s">
        <v>223</v>
      </c>
      <c r="S16" s="176" t="s">
        <v>144</v>
      </c>
      <c r="T16" s="177" t="s">
        <v>144</v>
      </c>
      <c r="U16" s="161">
        <v>0.20300000000000001</v>
      </c>
      <c r="V16" s="161">
        <f>ROUND(E16*U16,2)</f>
        <v>146.16</v>
      </c>
      <c r="W16" s="161"/>
      <c r="X16" s="161" t="s">
        <v>208</v>
      </c>
      <c r="Y16" s="151"/>
      <c r="Z16" s="151"/>
      <c r="AA16" s="151"/>
      <c r="AB16" s="151"/>
      <c r="AC16" s="151"/>
      <c r="AD16" s="151"/>
      <c r="AE16" s="151"/>
      <c r="AF16" s="151"/>
      <c r="AG16" s="151" t="s">
        <v>209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ht="22.5" outlineLevel="1" x14ac:dyDescent="0.2">
      <c r="A17" s="158"/>
      <c r="B17" s="159"/>
      <c r="C17" s="256" t="s">
        <v>224</v>
      </c>
      <c r="D17" s="257"/>
      <c r="E17" s="257"/>
      <c r="F17" s="257"/>
      <c r="G17" s="257"/>
      <c r="H17" s="161"/>
      <c r="I17" s="161"/>
      <c r="J17" s="161"/>
      <c r="K17" s="161"/>
      <c r="L17" s="161"/>
      <c r="M17" s="161"/>
      <c r="N17" s="160"/>
      <c r="O17" s="160"/>
      <c r="P17" s="160"/>
      <c r="Q17" s="160"/>
      <c r="R17" s="161"/>
      <c r="S17" s="161"/>
      <c r="T17" s="161"/>
      <c r="U17" s="161"/>
      <c r="V17" s="161"/>
      <c r="W17" s="161"/>
      <c r="X17" s="161"/>
      <c r="Y17" s="151"/>
      <c r="Z17" s="151"/>
      <c r="AA17" s="151"/>
      <c r="AB17" s="151"/>
      <c r="AC17" s="151"/>
      <c r="AD17" s="151"/>
      <c r="AE17" s="151"/>
      <c r="AF17" s="151"/>
      <c r="AG17" s="151" t="s">
        <v>219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93" t="str">
        <f>C17</f>
        <v>na vzdálenost od hladiny vody v jímce po výšku roviny proložené osou nejvyššího bodu výtlačného potrubí. Včetně odpadní potrubí v délce do 20 m.</v>
      </c>
      <c r="BB17" s="151"/>
      <c r="BC17" s="151"/>
      <c r="BD17" s="151"/>
      <c r="BE17" s="151"/>
      <c r="BF17" s="151"/>
      <c r="BG17" s="151"/>
      <c r="BH17" s="151"/>
    </row>
    <row r="18" spans="1:60" outlineLevel="1" x14ac:dyDescent="0.2">
      <c r="A18" s="158"/>
      <c r="B18" s="159"/>
      <c r="C18" s="188" t="s">
        <v>225</v>
      </c>
      <c r="D18" s="162"/>
      <c r="E18" s="163">
        <v>720</v>
      </c>
      <c r="F18" s="161"/>
      <c r="G18" s="161"/>
      <c r="H18" s="161"/>
      <c r="I18" s="161"/>
      <c r="J18" s="161"/>
      <c r="K18" s="161"/>
      <c r="L18" s="161"/>
      <c r="M18" s="161"/>
      <c r="N18" s="160"/>
      <c r="O18" s="160"/>
      <c r="P18" s="160"/>
      <c r="Q18" s="160"/>
      <c r="R18" s="161"/>
      <c r="S18" s="161"/>
      <c r="T18" s="161"/>
      <c r="U18" s="161"/>
      <c r="V18" s="161"/>
      <c r="W18" s="161"/>
      <c r="X18" s="161"/>
      <c r="Y18" s="151"/>
      <c r="Z18" s="151"/>
      <c r="AA18" s="151"/>
      <c r="AB18" s="151"/>
      <c r="AC18" s="151"/>
      <c r="AD18" s="151"/>
      <c r="AE18" s="151"/>
      <c r="AF18" s="151"/>
      <c r="AG18" s="151" t="s">
        <v>149</v>
      </c>
      <c r="AH18" s="151">
        <v>0</v>
      </c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ht="22.5" outlineLevel="1" x14ac:dyDescent="0.2">
      <c r="A19" s="171">
        <v>6</v>
      </c>
      <c r="B19" s="172" t="s">
        <v>226</v>
      </c>
      <c r="C19" s="187" t="s">
        <v>227</v>
      </c>
      <c r="D19" s="173" t="s">
        <v>228</v>
      </c>
      <c r="E19" s="174">
        <v>60</v>
      </c>
      <c r="F19" s="175"/>
      <c r="G19" s="176">
        <f>ROUND(E19*F19,2)</f>
        <v>0</v>
      </c>
      <c r="H19" s="175"/>
      <c r="I19" s="176">
        <f>ROUND(E19*H19,2)</f>
        <v>0</v>
      </c>
      <c r="J19" s="175"/>
      <c r="K19" s="176">
        <f>ROUND(E19*J19,2)</f>
        <v>0</v>
      </c>
      <c r="L19" s="176">
        <v>21</v>
      </c>
      <c r="M19" s="176">
        <f>G19*(1+L19/100)</f>
        <v>0</v>
      </c>
      <c r="N19" s="174">
        <v>0</v>
      </c>
      <c r="O19" s="174">
        <f>ROUND(E19*N19,2)</f>
        <v>0</v>
      </c>
      <c r="P19" s="174">
        <v>0</v>
      </c>
      <c r="Q19" s="174">
        <f>ROUND(E19*P19,2)</f>
        <v>0</v>
      </c>
      <c r="R19" s="176" t="s">
        <v>223</v>
      </c>
      <c r="S19" s="176" t="s">
        <v>144</v>
      </c>
      <c r="T19" s="177" t="s">
        <v>144</v>
      </c>
      <c r="U19" s="161">
        <v>0</v>
      </c>
      <c r="V19" s="161">
        <f>ROUND(E19*U19,2)</f>
        <v>0</v>
      </c>
      <c r="W19" s="161"/>
      <c r="X19" s="161" t="s">
        <v>208</v>
      </c>
      <c r="Y19" s="151"/>
      <c r="Z19" s="151"/>
      <c r="AA19" s="151"/>
      <c r="AB19" s="151"/>
      <c r="AC19" s="151"/>
      <c r="AD19" s="151"/>
      <c r="AE19" s="151"/>
      <c r="AF19" s="151"/>
      <c r="AG19" s="151" t="s">
        <v>209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ht="22.5" outlineLevel="1" x14ac:dyDescent="0.2">
      <c r="A20" s="158"/>
      <c r="B20" s="159"/>
      <c r="C20" s="256" t="s">
        <v>229</v>
      </c>
      <c r="D20" s="257"/>
      <c r="E20" s="257"/>
      <c r="F20" s="257"/>
      <c r="G20" s="257"/>
      <c r="H20" s="161"/>
      <c r="I20" s="161"/>
      <c r="J20" s="161"/>
      <c r="K20" s="161"/>
      <c r="L20" s="161"/>
      <c r="M20" s="161"/>
      <c r="N20" s="160"/>
      <c r="O20" s="160"/>
      <c r="P20" s="160"/>
      <c r="Q20" s="160"/>
      <c r="R20" s="161"/>
      <c r="S20" s="161"/>
      <c r="T20" s="161"/>
      <c r="U20" s="161"/>
      <c r="V20" s="161"/>
      <c r="W20" s="161"/>
      <c r="X20" s="161"/>
      <c r="Y20" s="151"/>
      <c r="Z20" s="151"/>
      <c r="AA20" s="151"/>
      <c r="AB20" s="151"/>
      <c r="AC20" s="151"/>
      <c r="AD20" s="151"/>
      <c r="AE20" s="151"/>
      <c r="AF20" s="151"/>
      <c r="AG20" s="151" t="s">
        <v>219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93" t="str">
        <f>C20</f>
        <v>na vzdálenost (výšku) od hladiny vody v jímce po výšku roviny proložené osou nejvyššího bodu výtlačného potrubí. Včetně sacího a výtlačného potrubí, příp. odpadních žlabů, lešení pod čerpadlo a pod potrubí nebo pod odpadní žlaby a záložního zdroje energie.</v>
      </c>
      <c r="BB20" s="151"/>
      <c r="BC20" s="151"/>
      <c r="BD20" s="151"/>
      <c r="BE20" s="151"/>
      <c r="BF20" s="151"/>
      <c r="BG20" s="151"/>
      <c r="BH20" s="151"/>
    </row>
    <row r="21" spans="1:60" ht="22.5" outlineLevel="1" x14ac:dyDescent="0.2">
      <c r="A21" s="171">
        <v>7</v>
      </c>
      <c r="B21" s="172" t="s">
        <v>230</v>
      </c>
      <c r="C21" s="187" t="s">
        <v>231</v>
      </c>
      <c r="D21" s="173" t="s">
        <v>232</v>
      </c>
      <c r="E21" s="174">
        <v>2</v>
      </c>
      <c r="F21" s="175"/>
      <c r="G21" s="176">
        <f>ROUND(E21*F21,2)</f>
        <v>0</v>
      </c>
      <c r="H21" s="175"/>
      <c r="I21" s="176">
        <f>ROUND(E21*H21,2)</f>
        <v>0</v>
      </c>
      <c r="J21" s="175"/>
      <c r="K21" s="176">
        <f>ROUND(E21*J21,2)</f>
        <v>0</v>
      </c>
      <c r="L21" s="176">
        <v>21</v>
      </c>
      <c r="M21" s="176">
        <f>G21*(1+L21/100)</f>
        <v>0</v>
      </c>
      <c r="N21" s="174">
        <v>1.0699999999999999E-2</v>
      </c>
      <c r="O21" s="174">
        <f>ROUND(E21*N21,2)</f>
        <v>0.02</v>
      </c>
      <c r="P21" s="174">
        <v>0</v>
      </c>
      <c r="Q21" s="174">
        <f>ROUND(E21*P21,2)</f>
        <v>0</v>
      </c>
      <c r="R21" s="176" t="s">
        <v>223</v>
      </c>
      <c r="S21" s="176" t="s">
        <v>144</v>
      </c>
      <c r="T21" s="177" t="s">
        <v>144</v>
      </c>
      <c r="U21" s="161">
        <v>0.90800000000000003</v>
      </c>
      <c r="V21" s="161">
        <f>ROUND(E21*U21,2)</f>
        <v>1.82</v>
      </c>
      <c r="W21" s="161"/>
      <c r="X21" s="161" t="s">
        <v>208</v>
      </c>
      <c r="Y21" s="151"/>
      <c r="Z21" s="151"/>
      <c r="AA21" s="151"/>
      <c r="AB21" s="151"/>
      <c r="AC21" s="151"/>
      <c r="AD21" s="151"/>
      <c r="AE21" s="151"/>
      <c r="AF21" s="151"/>
      <c r="AG21" s="151" t="s">
        <v>209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ht="22.5" outlineLevel="1" x14ac:dyDescent="0.2">
      <c r="A22" s="158"/>
      <c r="B22" s="159"/>
      <c r="C22" s="256" t="s">
        <v>233</v>
      </c>
      <c r="D22" s="257"/>
      <c r="E22" s="257"/>
      <c r="F22" s="257"/>
      <c r="G22" s="257"/>
      <c r="H22" s="161"/>
      <c r="I22" s="161"/>
      <c r="J22" s="161"/>
      <c r="K22" s="161"/>
      <c r="L22" s="161"/>
      <c r="M22" s="161"/>
      <c r="N22" s="160"/>
      <c r="O22" s="160"/>
      <c r="P22" s="160"/>
      <c r="Q22" s="160"/>
      <c r="R22" s="161"/>
      <c r="S22" s="161"/>
      <c r="T22" s="161"/>
      <c r="U22" s="161"/>
      <c r="V22" s="161"/>
      <c r="W22" s="161"/>
      <c r="X22" s="161"/>
      <c r="Y22" s="151"/>
      <c r="Z22" s="151"/>
      <c r="AA22" s="151"/>
      <c r="AB22" s="151"/>
      <c r="AC22" s="151"/>
      <c r="AD22" s="151"/>
      <c r="AE22" s="151"/>
      <c r="AF22" s="151"/>
      <c r="AG22" s="151" t="s">
        <v>219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93" t="str">
        <f>C22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22" s="151"/>
      <c r="BC22" s="151"/>
      <c r="BD22" s="151"/>
      <c r="BE22" s="151"/>
      <c r="BF22" s="151"/>
      <c r="BG22" s="151"/>
      <c r="BH22" s="151"/>
    </row>
    <row r="23" spans="1:60" ht="22.5" outlineLevel="1" x14ac:dyDescent="0.2">
      <c r="A23" s="171">
        <v>8</v>
      </c>
      <c r="B23" s="172" t="s">
        <v>234</v>
      </c>
      <c r="C23" s="187" t="s">
        <v>235</v>
      </c>
      <c r="D23" s="173" t="s">
        <v>232</v>
      </c>
      <c r="E23" s="174">
        <v>1</v>
      </c>
      <c r="F23" s="175"/>
      <c r="G23" s="176">
        <f>ROUND(E23*F23,2)</f>
        <v>0</v>
      </c>
      <c r="H23" s="175"/>
      <c r="I23" s="176">
        <f>ROUND(E23*H23,2)</f>
        <v>0</v>
      </c>
      <c r="J23" s="175"/>
      <c r="K23" s="176">
        <f>ROUND(E23*J23,2)</f>
        <v>0</v>
      </c>
      <c r="L23" s="176">
        <v>21</v>
      </c>
      <c r="M23" s="176">
        <f>G23*(1+L23/100)</f>
        <v>0</v>
      </c>
      <c r="N23" s="174">
        <v>1.2710000000000001E-2</v>
      </c>
      <c r="O23" s="174">
        <f>ROUND(E23*N23,2)</f>
        <v>0.01</v>
      </c>
      <c r="P23" s="174">
        <v>0</v>
      </c>
      <c r="Q23" s="174">
        <f>ROUND(E23*P23,2)</f>
        <v>0</v>
      </c>
      <c r="R23" s="176" t="s">
        <v>223</v>
      </c>
      <c r="S23" s="176" t="s">
        <v>144</v>
      </c>
      <c r="T23" s="177" t="s">
        <v>144</v>
      </c>
      <c r="U23" s="161">
        <v>1.153</v>
      </c>
      <c r="V23" s="161">
        <f>ROUND(E23*U23,2)</f>
        <v>1.1499999999999999</v>
      </c>
      <c r="W23" s="161"/>
      <c r="X23" s="161" t="s">
        <v>208</v>
      </c>
      <c r="Y23" s="151"/>
      <c r="Z23" s="151"/>
      <c r="AA23" s="151"/>
      <c r="AB23" s="151"/>
      <c r="AC23" s="151"/>
      <c r="AD23" s="151"/>
      <c r="AE23" s="151"/>
      <c r="AF23" s="151"/>
      <c r="AG23" s="151" t="s">
        <v>209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ht="22.5" outlineLevel="1" x14ac:dyDescent="0.2">
      <c r="A24" s="158"/>
      <c r="B24" s="159"/>
      <c r="C24" s="256" t="s">
        <v>233</v>
      </c>
      <c r="D24" s="257"/>
      <c r="E24" s="257"/>
      <c r="F24" s="257"/>
      <c r="G24" s="257"/>
      <c r="H24" s="161"/>
      <c r="I24" s="161"/>
      <c r="J24" s="161"/>
      <c r="K24" s="161"/>
      <c r="L24" s="161"/>
      <c r="M24" s="161"/>
      <c r="N24" s="160"/>
      <c r="O24" s="160"/>
      <c r="P24" s="160"/>
      <c r="Q24" s="160"/>
      <c r="R24" s="161"/>
      <c r="S24" s="161"/>
      <c r="T24" s="161"/>
      <c r="U24" s="161"/>
      <c r="V24" s="161"/>
      <c r="W24" s="161"/>
      <c r="X24" s="161"/>
      <c r="Y24" s="151"/>
      <c r="Z24" s="151"/>
      <c r="AA24" s="151"/>
      <c r="AB24" s="151"/>
      <c r="AC24" s="151"/>
      <c r="AD24" s="151"/>
      <c r="AE24" s="151"/>
      <c r="AF24" s="151"/>
      <c r="AG24" s="151" t="s">
        <v>219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93" t="str">
        <f>C24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24" s="151"/>
      <c r="BC24" s="151"/>
      <c r="BD24" s="151"/>
      <c r="BE24" s="151"/>
      <c r="BF24" s="151"/>
      <c r="BG24" s="151"/>
      <c r="BH24" s="151"/>
    </row>
    <row r="25" spans="1:60" outlineLevel="1" x14ac:dyDescent="0.2">
      <c r="A25" s="171">
        <v>9</v>
      </c>
      <c r="B25" s="172" t="s">
        <v>236</v>
      </c>
      <c r="C25" s="187" t="s">
        <v>237</v>
      </c>
      <c r="D25" s="173" t="s">
        <v>232</v>
      </c>
      <c r="E25" s="174">
        <v>5</v>
      </c>
      <c r="F25" s="175"/>
      <c r="G25" s="176">
        <f>ROUND(E25*F25,2)</f>
        <v>0</v>
      </c>
      <c r="H25" s="175"/>
      <c r="I25" s="176">
        <f>ROUND(E25*H25,2)</f>
        <v>0</v>
      </c>
      <c r="J25" s="175"/>
      <c r="K25" s="176">
        <f>ROUND(E25*J25,2)</f>
        <v>0</v>
      </c>
      <c r="L25" s="176">
        <v>21</v>
      </c>
      <c r="M25" s="176">
        <f>G25*(1+L25/100)</f>
        <v>0</v>
      </c>
      <c r="N25" s="174">
        <v>2.478E-2</v>
      </c>
      <c r="O25" s="174">
        <f>ROUND(E25*N25,2)</f>
        <v>0.12</v>
      </c>
      <c r="P25" s="174">
        <v>0</v>
      </c>
      <c r="Q25" s="174">
        <f>ROUND(E25*P25,2)</f>
        <v>0</v>
      </c>
      <c r="R25" s="176" t="s">
        <v>223</v>
      </c>
      <c r="S25" s="176" t="s">
        <v>144</v>
      </c>
      <c r="T25" s="177" t="s">
        <v>144</v>
      </c>
      <c r="U25" s="161">
        <v>0.54700000000000004</v>
      </c>
      <c r="V25" s="161">
        <f>ROUND(E25*U25,2)</f>
        <v>2.74</v>
      </c>
      <c r="W25" s="161"/>
      <c r="X25" s="161" t="s">
        <v>208</v>
      </c>
      <c r="Y25" s="151"/>
      <c r="Z25" s="151"/>
      <c r="AA25" s="151"/>
      <c r="AB25" s="151"/>
      <c r="AC25" s="151"/>
      <c r="AD25" s="151"/>
      <c r="AE25" s="151"/>
      <c r="AF25" s="151"/>
      <c r="AG25" s="151" t="s">
        <v>209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ht="22.5" outlineLevel="1" x14ac:dyDescent="0.2">
      <c r="A26" s="158"/>
      <c r="B26" s="159"/>
      <c r="C26" s="256" t="s">
        <v>233</v>
      </c>
      <c r="D26" s="257"/>
      <c r="E26" s="257"/>
      <c r="F26" s="257"/>
      <c r="G26" s="257"/>
      <c r="H26" s="161"/>
      <c r="I26" s="161"/>
      <c r="J26" s="161"/>
      <c r="K26" s="161"/>
      <c r="L26" s="161"/>
      <c r="M26" s="161"/>
      <c r="N26" s="160"/>
      <c r="O26" s="160"/>
      <c r="P26" s="160"/>
      <c r="Q26" s="160"/>
      <c r="R26" s="161"/>
      <c r="S26" s="161"/>
      <c r="T26" s="161"/>
      <c r="U26" s="161"/>
      <c r="V26" s="161"/>
      <c r="W26" s="161"/>
      <c r="X26" s="161"/>
      <c r="Y26" s="151"/>
      <c r="Z26" s="151"/>
      <c r="AA26" s="151"/>
      <c r="AB26" s="151"/>
      <c r="AC26" s="151"/>
      <c r="AD26" s="151"/>
      <c r="AE26" s="151"/>
      <c r="AF26" s="151"/>
      <c r="AG26" s="151" t="s">
        <v>219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93" t="str">
        <f>C26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26" s="151"/>
      <c r="BC26" s="151"/>
      <c r="BD26" s="151"/>
      <c r="BE26" s="151"/>
      <c r="BF26" s="151"/>
      <c r="BG26" s="151"/>
      <c r="BH26" s="151"/>
    </row>
    <row r="27" spans="1:60" outlineLevel="1" x14ac:dyDescent="0.2">
      <c r="A27" s="171">
        <v>10</v>
      </c>
      <c r="B27" s="172" t="s">
        <v>238</v>
      </c>
      <c r="C27" s="187" t="s">
        <v>239</v>
      </c>
      <c r="D27" s="173" t="s">
        <v>240</v>
      </c>
      <c r="E27" s="174">
        <v>24</v>
      </c>
      <c r="F27" s="175"/>
      <c r="G27" s="176">
        <f>ROUND(E27*F27,2)</f>
        <v>0</v>
      </c>
      <c r="H27" s="175"/>
      <c r="I27" s="176">
        <f>ROUND(E27*H27,2)</f>
        <v>0</v>
      </c>
      <c r="J27" s="175"/>
      <c r="K27" s="176">
        <f>ROUND(E27*J27,2)</f>
        <v>0</v>
      </c>
      <c r="L27" s="176">
        <v>21</v>
      </c>
      <c r="M27" s="176">
        <f>G27*(1+L27/100)</f>
        <v>0</v>
      </c>
      <c r="N27" s="174">
        <v>0</v>
      </c>
      <c r="O27" s="174">
        <f>ROUND(E27*N27,2)</f>
        <v>0</v>
      </c>
      <c r="P27" s="174">
        <v>0</v>
      </c>
      <c r="Q27" s="174">
        <f>ROUND(E27*P27,2)</f>
        <v>0</v>
      </c>
      <c r="R27" s="176" t="s">
        <v>223</v>
      </c>
      <c r="S27" s="176" t="s">
        <v>144</v>
      </c>
      <c r="T27" s="177" t="s">
        <v>144</v>
      </c>
      <c r="U27" s="161">
        <v>1.55</v>
      </c>
      <c r="V27" s="161">
        <f>ROUND(E27*U27,2)</f>
        <v>37.200000000000003</v>
      </c>
      <c r="W27" s="161"/>
      <c r="X27" s="161" t="s">
        <v>208</v>
      </c>
      <c r="Y27" s="151"/>
      <c r="Z27" s="151"/>
      <c r="AA27" s="151"/>
      <c r="AB27" s="151"/>
      <c r="AC27" s="151"/>
      <c r="AD27" s="151"/>
      <c r="AE27" s="151"/>
      <c r="AF27" s="151"/>
      <c r="AG27" s="151" t="s">
        <v>209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">
      <c r="A28" s="158"/>
      <c r="B28" s="159"/>
      <c r="C28" s="256" t="s">
        <v>241</v>
      </c>
      <c r="D28" s="257"/>
      <c r="E28" s="257"/>
      <c r="F28" s="257"/>
      <c r="G28" s="257"/>
      <c r="H28" s="161"/>
      <c r="I28" s="161"/>
      <c r="J28" s="161"/>
      <c r="K28" s="161"/>
      <c r="L28" s="161"/>
      <c r="M28" s="161"/>
      <c r="N28" s="160"/>
      <c r="O28" s="160"/>
      <c r="P28" s="160"/>
      <c r="Q28" s="160"/>
      <c r="R28" s="161"/>
      <c r="S28" s="161"/>
      <c r="T28" s="161"/>
      <c r="U28" s="161"/>
      <c r="V28" s="161"/>
      <c r="W28" s="161"/>
      <c r="X28" s="161"/>
      <c r="Y28" s="151"/>
      <c r="Z28" s="151"/>
      <c r="AA28" s="151"/>
      <c r="AB28" s="151"/>
      <c r="AC28" s="151"/>
      <c r="AD28" s="151"/>
      <c r="AE28" s="151"/>
      <c r="AF28" s="151"/>
      <c r="AG28" s="151" t="s">
        <v>219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93" t="str">
        <f>C28</f>
        <v>příplatek k cenám vykopávek za ztížení vykopávky v blízkosti podzemního vedení nebo výbušnin v horninách jakékoliv třídy,</v>
      </c>
      <c r="BB28" s="151"/>
      <c r="BC28" s="151"/>
      <c r="BD28" s="151"/>
      <c r="BE28" s="151"/>
      <c r="BF28" s="151"/>
      <c r="BG28" s="151"/>
      <c r="BH28" s="151"/>
    </row>
    <row r="29" spans="1:60" outlineLevel="1" x14ac:dyDescent="0.2">
      <c r="A29" s="158"/>
      <c r="B29" s="159"/>
      <c r="C29" s="188" t="s">
        <v>242</v>
      </c>
      <c r="D29" s="162"/>
      <c r="E29" s="163">
        <v>6</v>
      </c>
      <c r="F29" s="161"/>
      <c r="G29" s="161"/>
      <c r="H29" s="161"/>
      <c r="I29" s="161"/>
      <c r="J29" s="161"/>
      <c r="K29" s="161"/>
      <c r="L29" s="161"/>
      <c r="M29" s="161"/>
      <c r="N29" s="160"/>
      <c r="O29" s="160"/>
      <c r="P29" s="160"/>
      <c r="Q29" s="160"/>
      <c r="R29" s="161"/>
      <c r="S29" s="161"/>
      <c r="T29" s="161"/>
      <c r="U29" s="161"/>
      <c r="V29" s="161"/>
      <c r="W29" s="161"/>
      <c r="X29" s="161"/>
      <c r="Y29" s="151"/>
      <c r="Z29" s="151"/>
      <c r="AA29" s="151"/>
      <c r="AB29" s="151"/>
      <c r="AC29" s="151"/>
      <c r="AD29" s="151"/>
      <c r="AE29" s="151"/>
      <c r="AF29" s="151"/>
      <c r="AG29" s="151" t="s">
        <v>149</v>
      </c>
      <c r="AH29" s="151">
        <v>0</v>
      </c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">
      <c r="A30" s="158"/>
      <c r="B30" s="159"/>
      <c r="C30" s="188" t="s">
        <v>243</v>
      </c>
      <c r="D30" s="162"/>
      <c r="E30" s="163">
        <v>3</v>
      </c>
      <c r="F30" s="161"/>
      <c r="G30" s="161"/>
      <c r="H30" s="161"/>
      <c r="I30" s="161"/>
      <c r="J30" s="161"/>
      <c r="K30" s="161"/>
      <c r="L30" s="161"/>
      <c r="M30" s="161"/>
      <c r="N30" s="160"/>
      <c r="O30" s="160"/>
      <c r="P30" s="160"/>
      <c r="Q30" s="160"/>
      <c r="R30" s="161"/>
      <c r="S30" s="161"/>
      <c r="T30" s="161"/>
      <c r="U30" s="161"/>
      <c r="V30" s="161"/>
      <c r="W30" s="161"/>
      <c r="X30" s="161"/>
      <c r="Y30" s="151"/>
      <c r="Z30" s="151"/>
      <c r="AA30" s="151"/>
      <c r="AB30" s="151"/>
      <c r="AC30" s="151"/>
      <c r="AD30" s="151"/>
      <c r="AE30" s="151"/>
      <c r="AF30" s="151"/>
      <c r="AG30" s="151" t="s">
        <v>149</v>
      </c>
      <c r="AH30" s="151">
        <v>0</v>
      </c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">
      <c r="A31" s="158"/>
      <c r="B31" s="159"/>
      <c r="C31" s="188" t="s">
        <v>244</v>
      </c>
      <c r="D31" s="162"/>
      <c r="E31" s="163">
        <v>15</v>
      </c>
      <c r="F31" s="161"/>
      <c r="G31" s="161"/>
      <c r="H31" s="161"/>
      <c r="I31" s="161"/>
      <c r="J31" s="161"/>
      <c r="K31" s="161"/>
      <c r="L31" s="161"/>
      <c r="M31" s="161"/>
      <c r="N31" s="160"/>
      <c r="O31" s="160"/>
      <c r="P31" s="160"/>
      <c r="Q31" s="160"/>
      <c r="R31" s="161"/>
      <c r="S31" s="161"/>
      <c r="T31" s="161"/>
      <c r="U31" s="161"/>
      <c r="V31" s="161"/>
      <c r="W31" s="161"/>
      <c r="X31" s="161"/>
      <c r="Y31" s="151"/>
      <c r="Z31" s="151"/>
      <c r="AA31" s="151"/>
      <c r="AB31" s="151"/>
      <c r="AC31" s="151"/>
      <c r="AD31" s="151"/>
      <c r="AE31" s="151"/>
      <c r="AF31" s="151"/>
      <c r="AG31" s="151" t="s">
        <v>149</v>
      </c>
      <c r="AH31" s="151">
        <v>0</v>
      </c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ht="22.5" outlineLevel="1" x14ac:dyDescent="0.2">
      <c r="A32" s="171">
        <v>11</v>
      </c>
      <c r="B32" s="172" t="s">
        <v>245</v>
      </c>
      <c r="C32" s="187" t="s">
        <v>246</v>
      </c>
      <c r="D32" s="173" t="s">
        <v>240</v>
      </c>
      <c r="E32" s="174">
        <v>2.5</v>
      </c>
      <c r="F32" s="175"/>
      <c r="G32" s="176">
        <f>ROUND(E32*F32,2)</f>
        <v>0</v>
      </c>
      <c r="H32" s="175"/>
      <c r="I32" s="176">
        <f>ROUND(E32*H32,2)</f>
        <v>0</v>
      </c>
      <c r="J32" s="175"/>
      <c r="K32" s="176">
        <f>ROUND(E32*J32,2)</f>
        <v>0</v>
      </c>
      <c r="L32" s="176">
        <v>21</v>
      </c>
      <c r="M32" s="176">
        <f>G32*(1+L32/100)</f>
        <v>0</v>
      </c>
      <c r="N32" s="174">
        <v>0</v>
      </c>
      <c r="O32" s="174">
        <f>ROUND(E32*N32,2)</f>
        <v>0</v>
      </c>
      <c r="P32" s="174">
        <v>0</v>
      </c>
      <c r="Q32" s="174">
        <f>ROUND(E32*P32,2)</f>
        <v>0</v>
      </c>
      <c r="R32" s="176" t="s">
        <v>223</v>
      </c>
      <c r="S32" s="176" t="s">
        <v>144</v>
      </c>
      <c r="T32" s="177" t="s">
        <v>144</v>
      </c>
      <c r="U32" s="161">
        <v>16.54</v>
      </c>
      <c r="V32" s="161">
        <f>ROUND(E32*U32,2)</f>
        <v>41.35</v>
      </c>
      <c r="W32" s="161"/>
      <c r="X32" s="161" t="s">
        <v>208</v>
      </c>
      <c r="Y32" s="151"/>
      <c r="Z32" s="151"/>
      <c r="AA32" s="151"/>
      <c r="AB32" s="151"/>
      <c r="AC32" s="151"/>
      <c r="AD32" s="151"/>
      <c r="AE32" s="151"/>
      <c r="AF32" s="151"/>
      <c r="AG32" s="151" t="s">
        <v>209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ht="22.5" outlineLevel="1" x14ac:dyDescent="0.2">
      <c r="A33" s="158"/>
      <c r="B33" s="159"/>
      <c r="C33" s="256" t="s">
        <v>247</v>
      </c>
      <c r="D33" s="257"/>
      <c r="E33" s="257"/>
      <c r="F33" s="257"/>
      <c r="G33" s="257"/>
      <c r="H33" s="161"/>
      <c r="I33" s="161"/>
      <c r="J33" s="161"/>
      <c r="K33" s="161"/>
      <c r="L33" s="161"/>
      <c r="M33" s="161"/>
      <c r="N33" s="160"/>
      <c r="O33" s="160"/>
      <c r="P33" s="160"/>
      <c r="Q33" s="160"/>
      <c r="R33" s="161"/>
      <c r="S33" s="161"/>
      <c r="T33" s="161"/>
      <c r="U33" s="161"/>
      <c r="V33" s="161"/>
      <c r="W33" s="161"/>
      <c r="X33" s="161"/>
      <c r="Y33" s="151"/>
      <c r="Z33" s="151"/>
      <c r="AA33" s="151"/>
      <c r="AB33" s="151"/>
      <c r="AC33" s="151"/>
      <c r="AD33" s="151"/>
      <c r="AE33" s="151"/>
      <c r="AF33" s="151"/>
      <c r="AG33" s="151" t="s">
        <v>219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93" t="str">
        <f>C33</f>
        <v>korytech vodotečí, melioračních kanálech s přemístěním suti na hromady na vzdálenost do 20 m nebo s naložením na dopravní prostředek,</v>
      </c>
      <c r="BB33" s="151"/>
      <c r="BC33" s="151"/>
      <c r="BD33" s="151"/>
      <c r="BE33" s="151"/>
      <c r="BF33" s="151"/>
      <c r="BG33" s="151"/>
      <c r="BH33" s="151"/>
    </row>
    <row r="34" spans="1:60" ht="22.5" outlineLevel="1" x14ac:dyDescent="0.2">
      <c r="A34" s="171">
        <v>12</v>
      </c>
      <c r="B34" s="172" t="s">
        <v>248</v>
      </c>
      <c r="C34" s="187" t="s">
        <v>249</v>
      </c>
      <c r="D34" s="173" t="s">
        <v>240</v>
      </c>
      <c r="E34" s="174">
        <v>1.5</v>
      </c>
      <c r="F34" s="175"/>
      <c r="G34" s="176">
        <f>ROUND(E34*F34,2)</f>
        <v>0</v>
      </c>
      <c r="H34" s="175"/>
      <c r="I34" s="176">
        <f>ROUND(E34*H34,2)</f>
        <v>0</v>
      </c>
      <c r="J34" s="175"/>
      <c r="K34" s="176">
        <f>ROUND(E34*J34,2)</f>
        <v>0</v>
      </c>
      <c r="L34" s="176">
        <v>21</v>
      </c>
      <c r="M34" s="176">
        <f>G34*(1+L34/100)</f>
        <v>0</v>
      </c>
      <c r="N34" s="174">
        <v>0</v>
      </c>
      <c r="O34" s="174">
        <f>ROUND(E34*N34,2)</f>
        <v>0</v>
      </c>
      <c r="P34" s="174">
        <v>0</v>
      </c>
      <c r="Q34" s="174">
        <f>ROUND(E34*P34,2)</f>
        <v>0</v>
      </c>
      <c r="R34" s="176" t="s">
        <v>223</v>
      </c>
      <c r="S34" s="176" t="s">
        <v>144</v>
      </c>
      <c r="T34" s="177" t="s">
        <v>144</v>
      </c>
      <c r="U34" s="161">
        <v>0.77</v>
      </c>
      <c r="V34" s="161">
        <f>ROUND(E34*U34,2)</f>
        <v>1.1599999999999999</v>
      </c>
      <c r="W34" s="161"/>
      <c r="X34" s="161" t="s">
        <v>208</v>
      </c>
      <c r="Y34" s="151"/>
      <c r="Z34" s="151"/>
      <c r="AA34" s="151"/>
      <c r="AB34" s="151"/>
      <c r="AC34" s="151"/>
      <c r="AD34" s="151"/>
      <c r="AE34" s="151"/>
      <c r="AF34" s="151"/>
      <c r="AG34" s="151" t="s">
        <v>209</v>
      </c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ht="22.5" outlineLevel="1" x14ac:dyDescent="0.2">
      <c r="A35" s="158"/>
      <c r="B35" s="159"/>
      <c r="C35" s="256" t="s">
        <v>247</v>
      </c>
      <c r="D35" s="257"/>
      <c r="E35" s="257"/>
      <c r="F35" s="257"/>
      <c r="G35" s="257"/>
      <c r="H35" s="161"/>
      <c r="I35" s="161"/>
      <c r="J35" s="161"/>
      <c r="K35" s="161"/>
      <c r="L35" s="161"/>
      <c r="M35" s="161"/>
      <c r="N35" s="160"/>
      <c r="O35" s="160"/>
      <c r="P35" s="160"/>
      <c r="Q35" s="160"/>
      <c r="R35" s="161"/>
      <c r="S35" s="161"/>
      <c r="T35" s="161"/>
      <c r="U35" s="161"/>
      <c r="V35" s="161"/>
      <c r="W35" s="161"/>
      <c r="X35" s="161"/>
      <c r="Y35" s="151"/>
      <c r="Z35" s="151"/>
      <c r="AA35" s="151"/>
      <c r="AB35" s="151"/>
      <c r="AC35" s="151"/>
      <c r="AD35" s="151"/>
      <c r="AE35" s="151"/>
      <c r="AF35" s="151"/>
      <c r="AG35" s="151" t="s">
        <v>219</v>
      </c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93" t="str">
        <f>C35</f>
        <v>korytech vodotečí, melioračních kanálech s přemístěním suti na hromady na vzdálenost do 20 m nebo s naložením na dopravní prostředek,</v>
      </c>
      <c r="BB35" s="151"/>
      <c r="BC35" s="151"/>
      <c r="BD35" s="151"/>
      <c r="BE35" s="151"/>
      <c r="BF35" s="151"/>
      <c r="BG35" s="151"/>
      <c r="BH35" s="151"/>
    </row>
    <row r="36" spans="1:60" outlineLevel="1" x14ac:dyDescent="0.2">
      <c r="A36" s="171">
        <v>13</v>
      </c>
      <c r="B36" s="172" t="s">
        <v>250</v>
      </c>
      <c r="C36" s="187" t="s">
        <v>251</v>
      </c>
      <c r="D36" s="173" t="s">
        <v>240</v>
      </c>
      <c r="E36" s="174">
        <v>111.64239999999999</v>
      </c>
      <c r="F36" s="175"/>
      <c r="G36" s="176">
        <f>ROUND(E36*F36,2)</f>
        <v>0</v>
      </c>
      <c r="H36" s="175"/>
      <c r="I36" s="176">
        <f>ROUND(E36*H36,2)</f>
        <v>0</v>
      </c>
      <c r="J36" s="175"/>
      <c r="K36" s="176">
        <f>ROUND(E36*J36,2)</f>
        <v>0</v>
      </c>
      <c r="L36" s="176">
        <v>21</v>
      </c>
      <c r="M36" s="176">
        <f>G36*(1+L36/100)</f>
        <v>0</v>
      </c>
      <c r="N36" s="174">
        <v>0</v>
      </c>
      <c r="O36" s="174">
        <f>ROUND(E36*N36,2)</f>
        <v>0</v>
      </c>
      <c r="P36" s="174">
        <v>0</v>
      </c>
      <c r="Q36" s="174">
        <f>ROUND(E36*P36,2)</f>
        <v>0</v>
      </c>
      <c r="R36" s="176" t="s">
        <v>223</v>
      </c>
      <c r="S36" s="176" t="s">
        <v>144</v>
      </c>
      <c r="T36" s="177" t="s">
        <v>144</v>
      </c>
      <c r="U36" s="161">
        <v>0.16</v>
      </c>
      <c r="V36" s="161">
        <f>ROUND(E36*U36,2)</f>
        <v>17.86</v>
      </c>
      <c r="W36" s="161"/>
      <c r="X36" s="161" t="s">
        <v>208</v>
      </c>
      <c r="Y36" s="151"/>
      <c r="Z36" s="151"/>
      <c r="AA36" s="151"/>
      <c r="AB36" s="151"/>
      <c r="AC36" s="151"/>
      <c r="AD36" s="151"/>
      <c r="AE36" s="151"/>
      <c r="AF36" s="151"/>
      <c r="AG36" s="151" t="s">
        <v>209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ht="33.75" outlineLevel="1" x14ac:dyDescent="0.2">
      <c r="A37" s="158"/>
      <c r="B37" s="159"/>
      <c r="C37" s="256" t="s">
        <v>252</v>
      </c>
      <c r="D37" s="257"/>
      <c r="E37" s="257"/>
      <c r="F37" s="257"/>
      <c r="G37" s="257"/>
      <c r="H37" s="161"/>
      <c r="I37" s="161"/>
      <c r="J37" s="161"/>
      <c r="K37" s="161"/>
      <c r="L37" s="161"/>
      <c r="M37" s="161"/>
      <c r="N37" s="160"/>
      <c r="O37" s="160"/>
      <c r="P37" s="160"/>
      <c r="Q37" s="160"/>
      <c r="R37" s="161"/>
      <c r="S37" s="161"/>
      <c r="T37" s="161"/>
      <c r="U37" s="161"/>
      <c r="V37" s="161"/>
      <c r="W37" s="161"/>
      <c r="X37" s="161"/>
      <c r="Y37" s="151"/>
      <c r="Z37" s="151"/>
      <c r="AA37" s="151"/>
      <c r="AB37" s="151"/>
      <c r="AC37" s="151"/>
      <c r="AD37" s="151"/>
      <c r="AE37" s="151"/>
      <c r="AF37" s="151"/>
      <c r="AG37" s="151" t="s">
        <v>219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93" t="str">
        <f>C37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37" s="151"/>
      <c r="BC37" s="151"/>
      <c r="BD37" s="151"/>
      <c r="BE37" s="151"/>
      <c r="BF37" s="151"/>
      <c r="BG37" s="151"/>
      <c r="BH37" s="151"/>
    </row>
    <row r="38" spans="1:60" outlineLevel="1" x14ac:dyDescent="0.2">
      <c r="A38" s="158"/>
      <c r="B38" s="159"/>
      <c r="C38" s="188" t="s">
        <v>253</v>
      </c>
      <c r="D38" s="162"/>
      <c r="E38" s="163">
        <v>10.86</v>
      </c>
      <c r="F38" s="161"/>
      <c r="G38" s="161"/>
      <c r="H38" s="161"/>
      <c r="I38" s="161"/>
      <c r="J38" s="161"/>
      <c r="K38" s="161"/>
      <c r="L38" s="161"/>
      <c r="M38" s="161"/>
      <c r="N38" s="160"/>
      <c r="O38" s="160"/>
      <c r="P38" s="160"/>
      <c r="Q38" s="160"/>
      <c r="R38" s="161"/>
      <c r="S38" s="161"/>
      <c r="T38" s="161"/>
      <c r="U38" s="161"/>
      <c r="V38" s="161"/>
      <c r="W38" s="161"/>
      <c r="X38" s="161"/>
      <c r="Y38" s="151"/>
      <c r="Z38" s="151"/>
      <c r="AA38" s="151"/>
      <c r="AB38" s="151"/>
      <c r="AC38" s="151"/>
      <c r="AD38" s="151"/>
      <c r="AE38" s="151"/>
      <c r="AF38" s="151"/>
      <c r="AG38" s="151" t="s">
        <v>149</v>
      </c>
      <c r="AH38" s="151">
        <v>0</v>
      </c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 x14ac:dyDescent="0.2">
      <c r="A39" s="158"/>
      <c r="B39" s="159"/>
      <c r="C39" s="188" t="s">
        <v>254</v>
      </c>
      <c r="D39" s="162"/>
      <c r="E39" s="163">
        <v>25.15</v>
      </c>
      <c r="F39" s="161"/>
      <c r="G39" s="161"/>
      <c r="H39" s="161"/>
      <c r="I39" s="161"/>
      <c r="J39" s="161"/>
      <c r="K39" s="161"/>
      <c r="L39" s="161"/>
      <c r="M39" s="161"/>
      <c r="N39" s="160"/>
      <c r="O39" s="160"/>
      <c r="P39" s="160"/>
      <c r="Q39" s="160"/>
      <c r="R39" s="161"/>
      <c r="S39" s="161"/>
      <c r="T39" s="161"/>
      <c r="U39" s="161"/>
      <c r="V39" s="161"/>
      <c r="W39" s="161"/>
      <c r="X39" s="161"/>
      <c r="Y39" s="151"/>
      <c r="Z39" s="151"/>
      <c r="AA39" s="151"/>
      <c r="AB39" s="151"/>
      <c r="AC39" s="151"/>
      <c r="AD39" s="151"/>
      <c r="AE39" s="151"/>
      <c r="AF39" s="151"/>
      <c r="AG39" s="151" t="s">
        <v>149</v>
      </c>
      <c r="AH39" s="151">
        <v>0</v>
      </c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 x14ac:dyDescent="0.2">
      <c r="A40" s="158"/>
      <c r="B40" s="159"/>
      <c r="C40" s="188" t="s">
        <v>255</v>
      </c>
      <c r="D40" s="162"/>
      <c r="E40" s="163">
        <v>35.557200000000002</v>
      </c>
      <c r="F40" s="161"/>
      <c r="G40" s="161"/>
      <c r="H40" s="161"/>
      <c r="I40" s="161"/>
      <c r="J40" s="161"/>
      <c r="K40" s="161"/>
      <c r="L40" s="161"/>
      <c r="M40" s="161"/>
      <c r="N40" s="160"/>
      <c r="O40" s="160"/>
      <c r="P40" s="160"/>
      <c r="Q40" s="160"/>
      <c r="R40" s="161"/>
      <c r="S40" s="161"/>
      <c r="T40" s="161"/>
      <c r="U40" s="161"/>
      <c r="V40" s="161"/>
      <c r="W40" s="161"/>
      <c r="X40" s="161"/>
      <c r="Y40" s="151"/>
      <c r="Z40" s="151"/>
      <c r="AA40" s="151"/>
      <c r="AB40" s="151"/>
      <c r="AC40" s="151"/>
      <c r="AD40" s="151"/>
      <c r="AE40" s="151"/>
      <c r="AF40" s="151"/>
      <c r="AG40" s="151" t="s">
        <v>149</v>
      </c>
      <c r="AH40" s="151">
        <v>0</v>
      </c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1" x14ac:dyDescent="0.2">
      <c r="A41" s="158"/>
      <c r="B41" s="159"/>
      <c r="C41" s="188" t="s">
        <v>256</v>
      </c>
      <c r="D41" s="162"/>
      <c r="E41" s="163">
        <v>49.875900000000001</v>
      </c>
      <c r="F41" s="161"/>
      <c r="G41" s="161"/>
      <c r="H41" s="161"/>
      <c r="I41" s="161"/>
      <c r="J41" s="161"/>
      <c r="K41" s="161"/>
      <c r="L41" s="161"/>
      <c r="M41" s="161"/>
      <c r="N41" s="160"/>
      <c r="O41" s="160"/>
      <c r="P41" s="160"/>
      <c r="Q41" s="160"/>
      <c r="R41" s="161"/>
      <c r="S41" s="161"/>
      <c r="T41" s="161"/>
      <c r="U41" s="161"/>
      <c r="V41" s="161"/>
      <c r="W41" s="161"/>
      <c r="X41" s="161"/>
      <c r="Y41" s="151"/>
      <c r="Z41" s="151"/>
      <c r="AA41" s="151"/>
      <c r="AB41" s="151"/>
      <c r="AC41" s="151"/>
      <c r="AD41" s="151"/>
      <c r="AE41" s="151"/>
      <c r="AF41" s="151"/>
      <c r="AG41" s="151" t="s">
        <v>149</v>
      </c>
      <c r="AH41" s="151">
        <v>0</v>
      </c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 x14ac:dyDescent="0.2">
      <c r="A42" s="158"/>
      <c r="B42" s="159"/>
      <c r="C42" s="188" t="s">
        <v>257</v>
      </c>
      <c r="D42" s="162"/>
      <c r="E42" s="163">
        <v>28.193999999999999</v>
      </c>
      <c r="F42" s="161"/>
      <c r="G42" s="161"/>
      <c r="H42" s="161"/>
      <c r="I42" s="161"/>
      <c r="J42" s="161"/>
      <c r="K42" s="161"/>
      <c r="L42" s="161"/>
      <c r="M42" s="161"/>
      <c r="N42" s="160"/>
      <c r="O42" s="160"/>
      <c r="P42" s="160"/>
      <c r="Q42" s="160"/>
      <c r="R42" s="161"/>
      <c r="S42" s="161"/>
      <c r="T42" s="161"/>
      <c r="U42" s="161"/>
      <c r="V42" s="161"/>
      <c r="W42" s="161"/>
      <c r="X42" s="161"/>
      <c r="Y42" s="151"/>
      <c r="Z42" s="151"/>
      <c r="AA42" s="151"/>
      <c r="AB42" s="151"/>
      <c r="AC42" s="151"/>
      <c r="AD42" s="151"/>
      <c r="AE42" s="151"/>
      <c r="AF42" s="151"/>
      <c r="AG42" s="151" t="s">
        <v>149</v>
      </c>
      <c r="AH42" s="151">
        <v>0</v>
      </c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outlineLevel="1" x14ac:dyDescent="0.2">
      <c r="A43" s="158"/>
      <c r="B43" s="159"/>
      <c r="C43" s="188" t="s">
        <v>258</v>
      </c>
      <c r="D43" s="162"/>
      <c r="E43" s="163">
        <v>20.04</v>
      </c>
      <c r="F43" s="161"/>
      <c r="G43" s="161"/>
      <c r="H43" s="161"/>
      <c r="I43" s="161"/>
      <c r="J43" s="161"/>
      <c r="K43" s="161"/>
      <c r="L43" s="161"/>
      <c r="M43" s="161"/>
      <c r="N43" s="160"/>
      <c r="O43" s="160"/>
      <c r="P43" s="160"/>
      <c r="Q43" s="160"/>
      <c r="R43" s="161"/>
      <c r="S43" s="161"/>
      <c r="T43" s="161"/>
      <c r="U43" s="161"/>
      <c r="V43" s="161"/>
      <c r="W43" s="161"/>
      <c r="X43" s="161"/>
      <c r="Y43" s="151"/>
      <c r="Z43" s="151"/>
      <c r="AA43" s="151"/>
      <c r="AB43" s="151"/>
      <c r="AC43" s="151"/>
      <c r="AD43" s="151"/>
      <c r="AE43" s="151"/>
      <c r="AF43" s="151"/>
      <c r="AG43" s="151" t="s">
        <v>149</v>
      </c>
      <c r="AH43" s="151">
        <v>0</v>
      </c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">
      <c r="A44" s="158"/>
      <c r="B44" s="159"/>
      <c r="C44" s="188" t="s">
        <v>259</v>
      </c>
      <c r="D44" s="162"/>
      <c r="E44" s="163">
        <v>15.03</v>
      </c>
      <c r="F44" s="161"/>
      <c r="G44" s="161"/>
      <c r="H44" s="161"/>
      <c r="I44" s="161"/>
      <c r="J44" s="161"/>
      <c r="K44" s="161"/>
      <c r="L44" s="161"/>
      <c r="M44" s="161"/>
      <c r="N44" s="160"/>
      <c r="O44" s="160"/>
      <c r="P44" s="160"/>
      <c r="Q44" s="160"/>
      <c r="R44" s="161"/>
      <c r="S44" s="161"/>
      <c r="T44" s="161"/>
      <c r="U44" s="161"/>
      <c r="V44" s="161"/>
      <c r="W44" s="161"/>
      <c r="X44" s="161"/>
      <c r="Y44" s="151"/>
      <c r="Z44" s="151"/>
      <c r="AA44" s="151"/>
      <c r="AB44" s="151"/>
      <c r="AC44" s="151"/>
      <c r="AD44" s="151"/>
      <c r="AE44" s="151"/>
      <c r="AF44" s="151"/>
      <c r="AG44" s="151" t="s">
        <v>149</v>
      </c>
      <c r="AH44" s="151">
        <v>0</v>
      </c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 x14ac:dyDescent="0.2">
      <c r="A45" s="158"/>
      <c r="B45" s="159"/>
      <c r="C45" s="188" t="s">
        <v>260</v>
      </c>
      <c r="D45" s="162"/>
      <c r="E45" s="163">
        <v>21.369299999999999</v>
      </c>
      <c r="F45" s="161"/>
      <c r="G45" s="161"/>
      <c r="H45" s="161"/>
      <c r="I45" s="161"/>
      <c r="J45" s="161"/>
      <c r="K45" s="161"/>
      <c r="L45" s="161"/>
      <c r="M45" s="161"/>
      <c r="N45" s="160"/>
      <c r="O45" s="160"/>
      <c r="P45" s="160"/>
      <c r="Q45" s="160"/>
      <c r="R45" s="161"/>
      <c r="S45" s="161"/>
      <c r="T45" s="161"/>
      <c r="U45" s="161"/>
      <c r="V45" s="161"/>
      <c r="W45" s="161"/>
      <c r="X45" s="161"/>
      <c r="Y45" s="151"/>
      <c r="Z45" s="151"/>
      <c r="AA45" s="151"/>
      <c r="AB45" s="151"/>
      <c r="AC45" s="151"/>
      <c r="AD45" s="151"/>
      <c r="AE45" s="151"/>
      <c r="AF45" s="151"/>
      <c r="AG45" s="151" t="s">
        <v>149</v>
      </c>
      <c r="AH45" s="151">
        <v>0</v>
      </c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">
      <c r="A46" s="158"/>
      <c r="B46" s="159"/>
      <c r="C46" s="188" t="s">
        <v>261</v>
      </c>
      <c r="D46" s="162"/>
      <c r="E46" s="163">
        <v>2.754</v>
      </c>
      <c r="F46" s="161"/>
      <c r="G46" s="161"/>
      <c r="H46" s="161"/>
      <c r="I46" s="161"/>
      <c r="J46" s="161"/>
      <c r="K46" s="161"/>
      <c r="L46" s="161"/>
      <c r="M46" s="161"/>
      <c r="N46" s="160"/>
      <c r="O46" s="160"/>
      <c r="P46" s="160"/>
      <c r="Q46" s="160"/>
      <c r="R46" s="161"/>
      <c r="S46" s="161"/>
      <c r="T46" s="161"/>
      <c r="U46" s="161"/>
      <c r="V46" s="161"/>
      <c r="W46" s="161"/>
      <c r="X46" s="161"/>
      <c r="Y46" s="151"/>
      <c r="Z46" s="151"/>
      <c r="AA46" s="151"/>
      <c r="AB46" s="151"/>
      <c r="AC46" s="151"/>
      <c r="AD46" s="151"/>
      <c r="AE46" s="151"/>
      <c r="AF46" s="151"/>
      <c r="AG46" s="151" t="s">
        <v>149</v>
      </c>
      <c r="AH46" s="151">
        <v>0</v>
      </c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">
      <c r="A47" s="158"/>
      <c r="B47" s="159"/>
      <c r="C47" s="188" t="s">
        <v>262</v>
      </c>
      <c r="D47" s="162"/>
      <c r="E47" s="163">
        <v>6.1920000000000002</v>
      </c>
      <c r="F47" s="161"/>
      <c r="G47" s="161"/>
      <c r="H47" s="161"/>
      <c r="I47" s="161"/>
      <c r="J47" s="161"/>
      <c r="K47" s="161"/>
      <c r="L47" s="161"/>
      <c r="M47" s="161"/>
      <c r="N47" s="160"/>
      <c r="O47" s="160"/>
      <c r="P47" s="160"/>
      <c r="Q47" s="160"/>
      <c r="R47" s="161"/>
      <c r="S47" s="161"/>
      <c r="T47" s="161"/>
      <c r="U47" s="161"/>
      <c r="V47" s="161"/>
      <c r="W47" s="161"/>
      <c r="X47" s="161"/>
      <c r="Y47" s="151"/>
      <c r="Z47" s="151"/>
      <c r="AA47" s="151"/>
      <c r="AB47" s="151"/>
      <c r="AC47" s="151"/>
      <c r="AD47" s="151"/>
      <c r="AE47" s="151"/>
      <c r="AF47" s="151"/>
      <c r="AG47" s="151" t="s">
        <v>149</v>
      </c>
      <c r="AH47" s="151">
        <v>0</v>
      </c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 x14ac:dyDescent="0.2">
      <c r="A48" s="158"/>
      <c r="B48" s="159"/>
      <c r="C48" s="188" t="s">
        <v>263</v>
      </c>
      <c r="D48" s="162"/>
      <c r="E48" s="163">
        <v>11.04</v>
      </c>
      <c r="F48" s="161"/>
      <c r="G48" s="161"/>
      <c r="H48" s="161"/>
      <c r="I48" s="161"/>
      <c r="J48" s="161"/>
      <c r="K48" s="161"/>
      <c r="L48" s="161"/>
      <c r="M48" s="161"/>
      <c r="N48" s="160"/>
      <c r="O48" s="160"/>
      <c r="P48" s="160"/>
      <c r="Q48" s="160"/>
      <c r="R48" s="161"/>
      <c r="S48" s="161"/>
      <c r="T48" s="161"/>
      <c r="U48" s="161"/>
      <c r="V48" s="161"/>
      <c r="W48" s="161"/>
      <c r="X48" s="161"/>
      <c r="Y48" s="151"/>
      <c r="Z48" s="151"/>
      <c r="AA48" s="151"/>
      <c r="AB48" s="151"/>
      <c r="AC48" s="151"/>
      <c r="AD48" s="151"/>
      <c r="AE48" s="151"/>
      <c r="AF48" s="151"/>
      <c r="AG48" s="151" t="s">
        <v>149</v>
      </c>
      <c r="AH48" s="151">
        <v>0</v>
      </c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outlineLevel="1" x14ac:dyDescent="0.2">
      <c r="A49" s="158"/>
      <c r="B49" s="159"/>
      <c r="C49" s="188" t="s">
        <v>264</v>
      </c>
      <c r="D49" s="162"/>
      <c r="E49" s="163">
        <v>7.68</v>
      </c>
      <c r="F49" s="161"/>
      <c r="G49" s="161"/>
      <c r="H49" s="161"/>
      <c r="I49" s="161"/>
      <c r="J49" s="161"/>
      <c r="K49" s="161"/>
      <c r="L49" s="161"/>
      <c r="M49" s="161"/>
      <c r="N49" s="160"/>
      <c r="O49" s="160"/>
      <c r="P49" s="160"/>
      <c r="Q49" s="160"/>
      <c r="R49" s="161"/>
      <c r="S49" s="161"/>
      <c r="T49" s="161"/>
      <c r="U49" s="161"/>
      <c r="V49" s="161"/>
      <c r="W49" s="161"/>
      <c r="X49" s="161"/>
      <c r="Y49" s="151"/>
      <c r="Z49" s="151"/>
      <c r="AA49" s="151"/>
      <c r="AB49" s="151"/>
      <c r="AC49" s="151"/>
      <c r="AD49" s="151"/>
      <c r="AE49" s="151"/>
      <c r="AF49" s="151"/>
      <c r="AG49" s="151" t="s">
        <v>149</v>
      </c>
      <c r="AH49" s="151">
        <v>0</v>
      </c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 x14ac:dyDescent="0.2">
      <c r="A50" s="158"/>
      <c r="B50" s="159"/>
      <c r="C50" s="188" t="s">
        <v>265</v>
      </c>
      <c r="D50" s="162"/>
      <c r="E50" s="163">
        <v>-4.2</v>
      </c>
      <c r="F50" s="161"/>
      <c r="G50" s="161"/>
      <c r="H50" s="161"/>
      <c r="I50" s="161"/>
      <c r="J50" s="161"/>
      <c r="K50" s="161"/>
      <c r="L50" s="161"/>
      <c r="M50" s="161"/>
      <c r="N50" s="160"/>
      <c r="O50" s="160"/>
      <c r="P50" s="160"/>
      <c r="Q50" s="160"/>
      <c r="R50" s="161"/>
      <c r="S50" s="161"/>
      <c r="T50" s="161"/>
      <c r="U50" s="161"/>
      <c r="V50" s="161"/>
      <c r="W50" s="161"/>
      <c r="X50" s="161"/>
      <c r="Y50" s="151"/>
      <c r="Z50" s="151"/>
      <c r="AA50" s="151"/>
      <c r="AB50" s="151"/>
      <c r="AC50" s="151"/>
      <c r="AD50" s="151"/>
      <c r="AE50" s="151"/>
      <c r="AF50" s="151"/>
      <c r="AG50" s="151" t="s">
        <v>149</v>
      </c>
      <c r="AH50" s="151">
        <v>0</v>
      </c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outlineLevel="1" x14ac:dyDescent="0.2">
      <c r="A51" s="158"/>
      <c r="B51" s="159"/>
      <c r="C51" s="188" t="s">
        <v>266</v>
      </c>
      <c r="D51" s="162"/>
      <c r="E51" s="163">
        <v>-117.9</v>
      </c>
      <c r="F51" s="161"/>
      <c r="G51" s="161"/>
      <c r="H51" s="161"/>
      <c r="I51" s="161"/>
      <c r="J51" s="161"/>
      <c r="K51" s="161"/>
      <c r="L51" s="161"/>
      <c r="M51" s="161"/>
      <c r="N51" s="160"/>
      <c r="O51" s="160"/>
      <c r="P51" s="160"/>
      <c r="Q51" s="160"/>
      <c r="R51" s="161"/>
      <c r="S51" s="161"/>
      <c r="T51" s="161"/>
      <c r="U51" s="161"/>
      <c r="V51" s="161"/>
      <c r="W51" s="161"/>
      <c r="X51" s="161"/>
      <c r="Y51" s="151"/>
      <c r="Z51" s="151"/>
      <c r="AA51" s="151"/>
      <c r="AB51" s="151"/>
      <c r="AC51" s="151"/>
      <c r="AD51" s="151"/>
      <c r="AE51" s="151"/>
      <c r="AF51" s="151"/>
      <c r="AG51" s="151" t="s">
        <v>149</v>
      </c>
      <c r="AH51" s="151">
        <v>0</v>
      </c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outlineLevel="1" x14ac:dyDescent="0.2">
      <c r="A52" s="171">
        <v>14</v>
      </c>
      <c r="B52" s="172" t="s">
        <v>267</v>
      </c>
      <c r="C52" s="187" t="s">
        <v>268</v>
      </c>
      <c r="D52" s="173" t="s">
        <v>240</v>
      </c>
      <c r="E52" s="174">
        <v>55.821199999999997</v>
      </c>
      <c r="F52" s="175"/>
      <c r="G52" s="176">
        <f>ROUND(E52*F52,2)</f>
        <v>0</v>
      </c>
      <c r="H52" s="175"/>
      <c r="I52" s="176">
        <f>ROUND(E52*H52,2)</f>
        <v>0</v>
      </c>
      <c r="J52" s="175"/>
      <c r="K52" s="176">
        <f>ROUND(E52*J52,2)</f>
        <v>0</v>
      </c>
      <c r="L52" s="176">
        <v>21</v>
      </c>
      <c r="M52" s="176">
        <f>G52*(1+L52/100)</f>
        <v>0</v>
      </c>
      <c r="N52" s="174">
        <v>0</v>
      </c>
      <c r="O52" s="174">
        <f>ROUND(E52*N52,2)</f>
        <v>0</v>
      </c>
      <c r="P52" s="174">
        <v>0</v>
      </c>
      <c r="Q52" s="174">
        <f>ROUND(E52*P52,2)</f>
        <v>0</v>
      </c>
      <c r="R52" s="176" t="s">
        <v>223</v>
      </c>
      <c r="S52" s="176" t="s">
        <v>144</v>
      </c>
      <c r="T52" s="177" t="s">
        <v>144</v>
      </c>
      <c r="U52" s="161">
        <v>0.08</v>
      </c>
      <c r="V52" s="161">
        <f>ROUND(E52*U52,2)</f>
        <v>4.47</v>
      </c>
      <c r="W52" s="161"/>
      <c r="X52" s="161" t="s">
        <v>208</v>
      </c>
      <c r="Y52" s="151"/>
      <c r="Z52" s="151"/>
      <c r="AA52" s="151"/>
      <c r="AB52" s="151"/>
      <c r="AC52" s="151"/>
      <c r="AD52" s="151"/>
      <c r="AE52" s="151"/>
      <c r="AF52" s="151"/>
      <c r="AG52" s="151" t="s">
        <v>209</v>
      </c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ht="33.75" outlineLevel="1" x14ac:dyDescent="0.2">
      <c r="A53" s="158"/>
      <c r="B53" s="159"/>
      <c r="C53" s="256" t="s">
        <v>252</v>
      </c>
      <c r="D53" s="257"/>
      <c r="E53" s="257"/>
      <c r="F53" s="257"/>
      <c r="G53" s="257"/>
      <c r="H53" s="161"/>
      <c r="I53" s="161"/>
      <c r="J53" s="161"/>
      <c r="K53" s="161"/>
      <c r="L53" s="161"/>
      <c r="M53" s="161"/>
      <c r="N53" s="160"/>
      <c r="O53" s="160"/>
      <c r="P53" s="160"/>
      <c r="Q53" s="160"/>
      <c r="R53" s="161"/>
      <c r="S53" s="161"/>
      <c r="T53" s="161"/>
      <c r="U53" s="161"/>
      <c r="V53" s="161"/>
      <c r="W53" s="161"/>
      <c r="X53" s="161"/>
      <c r="Y53" s="151"/>
      <c r="Z53" s="151"/>
      <c r="AA53" s="151"/>
      <c r="AB53" s="151"/>
      <c r="AC53" s="151"/>
      <c r="AD53" s="151"/>
      <c r="AE53" s="151"/>
      <c r="AF53" s="151"/>
      <c r="AG53" s="151" t="s">
        <v>219</v>
      </c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93" t="str">
        <f>C53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53" s="151"/>
      <c r="BC53" s="151"/>
      <c r="BD53" s="151"/>
      <c r="BE53" s="151"/>
      <c r="BF53" s="151"/>
      <c r="BG53" s="151"/>
      <c r="BH53" s="151"/>
    </row>
    <row r="54" spans="1:60" outlineLevel="1" x14ac:dyDescent="0.2">
      <c r="A54" s="171">
        <v>15</v>
      </c>
      <c r="B54" s="172" t="s">
        <v>269</v>
      </c>
      <c r="C54" s="187" t="s">
        <v>270</v>
      </c>
      <c r="D54" s="173" t="s">
        <v>240</v>
      </c>
      <c r="E54" s="174">
        <v>292.178</v>
      </c>
      <c r="F54" s="175"/>
      <c r="G54" s="176">
        <f>ROUND(E54*F54,2)</f>
        <v>0</v>
      </c>
      <c r="H54" s="175"/>
      <c r="I54" s="176">
        <f>ROUND(E54*H54,2)</f>
        <v>0</v>
      </c>
      <c r="J54" s="175"/>
      <c r="K54" s="176">
        <f>ROUND(E54*J54,2)</f>
        <v>0</v>
      </c>
      <c r="L54" s="176">
        <v>21</v>
      </c>
      <c r="M54" s="176">
        <f>G54*(1+L54/100)</f>
        <v>0</v>
      </c>
      <c r="N54" s="174">
        <v>0</v>
      </c>
      <c r="O54" s="174">
        <f>ROUND(E54*N54,2)</f>
        <v>0</v>
      </c>
      <c r="P54" s="174">
        <v>0</v>
      </c>
      <c r="Q54" s="174">
        <f>ROUND(E54*P54,2)</f>
        <v>0</v>
      </c>
      <c r="R54" s="176" t="s">
        <v>223</v>
      </c>
      <c r="S54" s="176" t="s">
        <v>144</v>
      </c>
      <c r="T54" s="177" t="s">
        <v>144</v>
      </c>
      <c r="U54" s="161">
        <v>0.3</v>
      </c>
      <c r="V54" s="161">
        <f>ROUND(E54*U54,2)</f>
        <v>87.65</v>
      </c>
      <c r="W54" s="161"/>
      <c r="X54" s="161" t="s">
        <v>208</v>
      </c>
      <c r="Y54" s="151"/>
      <c r="Z54" s="151"/>
      <c r="AA54" s="151"/>
      <c r="AB54" s="151"/>
      <c r="AC54" s="151"/>
      <c r="AD54" s="151"/>
      <c r="AE54" s="151"/>
      <c r="AF54" s="151"/>
      <c r="AG54" s="151" t="s">
        <v>209</v>
      </c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ht="33.75" outlineLevel="1" x14ac:dyDescent="0.2">
      <c r="A55" s="158"/>
      <c r="B55" s="159"/>
      <c r="C55" s="256" t="s">
        <v>252</v>
      </c>
      <c r="D55" s="257"/>
      <c r="E55" s="257"/>
      <c r="F55" s="257"/>
      <c r="G55" s="257"/>
      <c r="H55" s="161"/>
      <c r="I55" s="161"/>
      <c r="J55" s="161"/>
      <c r="K55" s="161"/>
      <c r="L55" s="161"/>
      <c r="M55" s="161"/>
      <c r="N55" s="160"/>
      <c r="O55" s="160"/>
      <c r="P55" s="160"/>
      <c r="Q55" s="160"/>
      <c r="R55" s="161"/>
      <c r="S55" s="161"/>
      <c r="T55" s="161"/>
      <c r="U55" s="161"/>
      <c r="V55" s="161"/>
      <c r="W55" s="161"/>
      <c r="X55" s="161"/>
      <c r="Y55" s="151"/>
      <c r="Z55" s="151"/>
      <c r="AA55" s="151"/>
      <c r="AB55" s="151"/>
      <c r="AC55" s="151"/>
      <c r="AD55" s="151"/>
      <c r="AE55" s="151"/>
      <c r="AF55" s="151"/>
      <c r="AG55" s="151" t="s">
        <v>219</v>
      </c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93" t="str">
        <f>C55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55" s="151"/>
      <c r="BC55" s="151"/>
      <c r="BD55" s="151"/>
      <c r="BE55" s="151"/>
      <c r="BF55" s="151"/>
      <c r="BG55" s="151"/>
      <c r="BH55" s="151"/>
    </row>
    <row r="56" spans="1:60" outlineLevel="1" x14ac:dyDescent="0.2">
      <c r="A56" s="158"/>
      <c r="B56" s="159"/>
      <c r="C56" s="188" t="s">
        <v>271</v>
      </c>
      <c r="D56" s="162"/>
      <c r="E56" s="163">
        <v>13.574999999999999</v>
      </c>
      <c r="F56" s="161"/>
      <c r="G56" s="161"/>
      <c r="H56" s="161"/>
      <c r="I56" s="161"/>
      <c r="J56" s="161"/>
      <c r="K56" s="161"/>
      <c r="L56" s="161"/>
      <c r="M56" s="161"/>
      <c r="N56" s="160"/>
      <c r="O56" s="160"/>
      <c r="P56" s="160"/>
      <c r="Q56" s="160"/>
      <c r="R56" s="161"/>
      <c r="S56" s="161"/>
      <c r="T56" s="161"/>
      <c r="U56" s="161"/>
      <c r="V56" s="161"/>
      <c r="W56" s="161"/>
      <c r="X56" s="161"/>
      <c r="Y56" s="151"/>
      <c r="Z56" s="151"/>
      <c r="AA56" s="151"/>
      <c r="AB56" s="151"/>
      <c r="AC56" s="151"/>
      <c r="AD56" s="151"/>
      <c r="AE56" s="151"/>
      <c r="AF56" s="151"/>
      <c r="AG56" s="151" t="s">
        <v>149</v>
      </c>
      <c r="AH56" s="151">
        <v>0</v>
      </c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outlineLevel="1" x14ac:dyDescent="0.2">
      <c r="A57" s="158"/>
      <c r="B57" s="159"/>
      <c r="C57" s="188" t="s">
        <v>272</v>
      </c>
      <c r="D57" s="162"/>
      <c r="E57" s="163">
        <v>31.4375</v>
      </c>
      <c r="F57" s="161"/>
      <c r="G57" s="161"/>
      <c r="H57" s="161"/>
      <c r="I57" s="161"/>
      <c r="J57" s="161"/>
      <c r="K57" s="161"/>
      <c r="L57" s="161"/>
      <c r="M57" s="161"/>
      <c r="N57" s="160"/>
      <c r="O57" s="160"/>
      <c r="P57" s="160"/>
      <c r="Q57" s="160"/>
      <c r="R57" s="161"/>
      <c r="S57" s="161"/>
      <c r="T57" s="161"/>
      <c r="U57" s="161"/>
      <c r="V57" s="161"/>
      <c r="W57" s="161"/>
      <c r="X57" s="161"/>
      <c r="Y57" s="151"/>
      <c r="Z57" s="151"/>
      <c r="AA57" s="151"/>
      <c r="AB57" s="151"/>
      <c r="AC57" s="151"/>
      <c r="AD57" s="151"/>
      <c r="AE57" s="151"/>
      <c r="AF57" s="151"/>
      <c r="AG57" s="151" t="s">
        <v>149</v>
      </c>
      <c r="AH57" s="151">
        <v>0</v>
      </c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outlineLevel="1" x14ac:dyDescent="0.2">
      <c r="A58" s="158"/>
      <c r="B58" s="159"/>
      <c r="C58" s="188" t="s">
        <v>273</v>
      </c>
      <c r="D58" s="162"/>
      <c r="E58" s="163">
        <v>44.4465</v>
      </c>
      <c r="F58" s="161"/>
      <c r="G58" s="161"/>
      <c r="H58" s="161"/>
      <c r="I58" s="161"/>
      <c r="J58" s="161"/>
      <c r="K58" s="161"/>
      <c r="L58" s="161"/>
      <c r="M58" s="161"/>
      <c r="N58" s="160"/>
      <c r="O58" s="160"/>
      <c r="P58" s="160"/>
      <c r="Q58" s="160"/>
      <c r="R58" s="161"/>
      <c r="S58" s="161"/>
      <c r="T58" s="161"/>
      <c r="U58" s="161"/>
      <c r="V58" s="161"/>
      <c r="W58" s="161"/>
      <c r="X58" s="161"/>
      <c r="Y58" s="151"/>
      <c r="Z58" s="151"/>
      <c r="AA58" s="151"/>
      <c r="AB58" s="151"/>
      <c r="AC58" s="151"/>
      <c r="AD58" s="151"/>
      <c r="AE58" s="151"/>
      <c r="AF58" s="151"/>
      <c r="AG58" s="151" t="s">
        <v>149</v>
      </c>
      <c r="AH58" s="151">
        <v>0</v>
      </c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outlineLevel="1" x14ac:dyDescent="0.2">
      <c r="A59" s="158"/>
      <c r="B59" s="159"/>
      <c r="C59" s="188" t="s">
        <v>274</v>
      </c>
      <c r="D59" s="162"/>
      <c r="E59" s="163">
        <v>62.344880000000003</v>
      </c>
      <c r="F59" s="161"/>
      <c r="G59" s="161"/>
      <c r="H59" s="161"/>
      <c r="I59" s="161"/>
      <c r="J59" s="161"/>
      <c r="K59" s="161"/>
      <c r="L59" s="161"/>
      <c r="M59" s="161"/>
      <c r="N59" s="160"/>
      <c r="O59" s="160"/>
      <c r="P59" s="160"/>
      <c r="Q59" s="160"/>
      <c r="R59" s="161"/>
      <c r="S59" s="161"/>
      <c r="T59" s="161"/>
      <c r="U59" s="161"/>
      <c r="V59" s="161"/>
      <c r="W59" s="161"/>
      <c r="X59" s="161"/>
      <c r="Y59" s="151"/>
      <c r="Z59" s="151"/>
      <c r="AA59" s="151"/>
      <c r="AB59" s="151"/>
      <c r="AC59" s="151"/>
      <c r="AD59" s="151"/>
      <c r="AE59" s="151"/>
      <c r="AF59" s="151"/>
      <c r="AG59" s="151" t="s">
        <v>149</v>
      </c>
      <c r="AH59" s="151">
        <v>0</v>
      </c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 x14ac:dyDescent="0.2">
      <c r="A60" s="158"/>
      <c r="B60" s="159"/>
      <c r="C60" s="188" t="s">
        <v>275</v>
      </c>
      <c r="D60" s="162"/>
      <c r="E60" s="163">
        <v>35.2425</v>
      </c>
      <c r="F60" s="161"/>
      <c r="G60" s="161"/>
      <c r="H60" s="161"/>
      <c r="I60" s="161"/>
      <c r="J60" s="161"/>
      <c r="K60" s="161"/>
      <c r="L60" s="161"/>
      <c r="M60" s="161"/>
      <c r="N60" s="160"/>
      <c r="O60" s="160"/>
      <c r="P60" s="160"/>
      <c r="Q60" s="160"/>
      <c r="R60" s="161"/>
      <c r="S60" s="161"/>
      <c r="T60" s="161"/>
      <c r="U60" s="161"/>
      <c r="V60" s="161"/>
      <c r="W60" s="161"/>
      <c r="X60" s="161"/>
      <c r="Y60" s="151"/>
      <c r="Z60" s="151"/>
      <c r="AA60" s="151"/>
      <c r="AB60" s="151"/>
      <c r="AC60" s="151"/>
      <c r="AD60" s="151"/>
      <c r="AE60" s="151"/>
      <c r="AF60" s="151"/>
      <c r="AG60" s="151" t="s">
        <v>149</v>
      </c>
      <c r="AH60" s="151">
        <v>0</v>
      </c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outlineLevel="1" x14ac:dyDescent="0.2">
      <c r="A61" s="158"/>
      <c r="B61" s="159"/>
      <c r="C61" s="188" t="s">
        <v>276</v>
      </c>
      <c r="D61" s="162"/>
      <c r="E61" s="163">
        <v>25.05</v>
      </c>
      <c r="F61" s="161"/>
      <c r="G61" s="161"/>
      <c r="H61" s="161"/>
      <c r="I61" s="161"/>
      <c r="J61" s="161"/>
      <c r="K61" s="161"/>
      <c r="L61" s="161"/>
      <c r="M61" s="161"/>
      <c r="N61" s="160"/>
      <c r="O61" s="160"/>
      <c r="P61" s="160"/>
      <c r="Q61" s="160"/>
      <c r="R61" s="161"/>
      <c r="S61" s="161"/>
      <c r="T61" s="161"/>
      <c r="U61" s="161"/>
      <c r="V61" s="161"/>
      <c r="W61" s="161"/>
      <c r="X61" s="161"/>
      <c r="Y61" s="151"/>
      <c r="Z61" s="151"/>
      <c r="AA61" s="151"/>
      <c r="AB61" s="151"/>
      <c r="AC61" s="151"/>
      <c r="AD61" s="151"/>
      <c r="AE61" s="151"/>
      <c r="AF61" s="151"/>
      <c r="AG61" s="151" t="s">
        <v>149</v>
      </c>
      <c r="AH61" s="151">
        <v>0</v>
      </c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outlineLevel="1" x14ac:dyDescent="0.2">
      <c r="A62" s="158"/>
      <c r="B62" s="159"/>
      <c r="C62" s="188" t="s">
        <v>277</v>
      </c>
      <c r="D62" s="162"/>
      <c r="E62" s="163">
        <v>18.787500000000001</v>
      </c>
      <c r="F62" s="161"/>
      <c r="G62" s="161"/>
      <c r="H62" s="161"/>
      <c r="I62" s="161"/>
      <c r="J62" s="161"/>
      <c r="K62" s="161"/>
      <c r="L62" s="161"/>
      <c r="M62" s="161"/>
      <c r="N62" s="160"/>
      <c r="O62" s="160"/>
      <c r="P62" s="160"/>
      <c r="Q62" s="160"/>
      <c r="R62" s="161"/>
      <c r="S62" s="161"/>
      <c r="T62" s="161"/>
      <c r="U62" s="161"/>
      <c r="V62" s="161"/>
      <c r="W62" s="161"/>
      <c r="X62" s="161"/>
      <c r="Y62" s="151"/>
      <c r="Z62" s="151"/>
      <c r="AA62" s="151"/>
      <c r="AB62" s="151"/>
      <c r="AC62" s="151"/>
      <c r="AD62" s="151"/>
      <c r="AE62" s="151"/>
      <c r="AF62" s="151"/>
      <c r="AG62" s="151" t="s">
        <v>149</v>
      </c>
      <c r="AH62" s="151">
        <v>0</v>
      </c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outlineLevel="1" x14ac:dyDescent="0.2">
      <c r="A63" s="158"/>
      <c r="B63" s="159"/>
      <c r="C63" s="188" t="s">
        <v>278</v>
      </c>
      <c r="D63" s="162"/>
      <c r="E63" s="163">
        <v>26.71163</v>
      </c>
      <c r="F63" s="161"/>
      <c r="G63" s="161"/>
      <c r="H63" s="161"/>
      <c r="I63" s="161"/>
      <c r="J63" s="161"/>
      <c r="K63" s="161"/>
      <c r="L63" s="161"/>
      <c r="M63" s="161"/>
      <c r="N63" s="160"/>
      <c r="O63" s="160"/>
      <c r="P63" s="160"/>
      <c r="Q63" s="160"/>
      <c r="R63" s="161"/>
      <c r="S63" s="161"/>
      <c r="T63" s="161"/>
      <c r="U63" s="161"/>
      <c r="V63" s="161"/>
      <c r="W63" s="161"/>
      <c r="X63" s="161"/>
      <c r="Y63" s="151"/>
      <c r="Z63" s="151"/>
      <c r="AA63" s="151"/>
      <c r="AB63" s="151"/>
      <c r="AC63" s="151"/>
      <c r="AD63" s="151"/>
      <c r="AE63" s="151"/>
      <c r="AF63" s="151"/>
      <c r="AG63" s="151" t="s">
        <v>149</v>
      </c>
      <c r="AH63" s="151">
        <v>0</v>
      </c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outlineLevel="1" x14ac:dyDescent="0.2">
      <c r="A64" s="158"/>
      <c r="B64" s="159"/>
      <c r="C64" s="188" t="s">
        <v>279</v>
      </c>
      <c r="D64" s="162"/>
      <c r="E64" s="163">
        <v>3.4424999999999999</v>
      </c>
      <c r="F64" s="161"/>
      <c r="G64" s="161"/>
      <c r="H64" s="161"/>
      <c r="I64" s="161"/>
      <c r="J64" s="161"/>
      <c r="K64" s="161"/>
      <c r="L64" s="161"/>
      <c r="M64" s="161"/>
      <c r="N64" s="160"/>
      <c r="O64" s="160"/>
      <c r="P64" s="160"/>
      <c r="Q64" s="160"/>
      <c r="R64" s="161"/>
      <c r="S64" s="161"/>
      <c r="T64" s="161"/>
      <c r="U64" s="161"/>
      <c r="V64" s="161"/>
      <c r="W64" s="161"/>
      <c r="X64" s="161"/>
      <c r="Y64" s="151"/>
      <c r="Z64" s="151"/>
      <c r="AA64" s="151"/>
      <c r="AB64" s="151"/>
      <c r="AC64" s="151"/>
      <c r="AD64" s="151"/>
      <c r="AE64" s="151"/>
      <c r="AF64" s="151"/>
      <c r="AG64" s="151" t="s">
        <v>149</v>
      </c>
      <c r="AH64" s="151">
        <v>0</v>
      </c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outlineLevel="1" x14ac:dyDescent="0.2">
      <c r="A65" s="158"/>
      <c r="B65" s="159"/>
      <c r="C65" s="188" t="s">
        <v>280</v>
      </c>
      <c r="D65" s="162"/>
      <c r="E65" s="163">
        <v>7.74</v>
      </c>
      <c r="F65" s="161"/>
      <c r="G65" s="161"/>
      <c r="H65" s="161"/>
      <c r="I65" s="161"/>
      <c r="J65" s="161"/>
      <c r="K65" s="161"/>
      <c r="L65" s="161"/>
      <c r="M65" s="161"/>
      <c r="N65" s="160"/>
      <c r="O65" s="160"/>
      <c r="P65" s="160"/>
      <c r="Q65" s="160"/>
      <c r="R65" s="161"/>
      <c r="S65" s="161"/>
      <c r="T65" s="161"/>
      <c r="U65" s="161"/>
      <c r="V65" s="161"/>
      <c r="W65" s="161"/>
      <c r="X65" s="161"/>
      <c r="Y65" s="151"/>
      <c r="Z65" s="151"/>
      <c r="AA65" s="151"/>
      <c r="AB65" s="151"/>
      <c r="AC65" s="151"/>
      <c r="AD65" s="151"/>
      <c r="AE65" s="151"/>
      <c r="AF65" s="151"/>
      <c r="AG65" s="151" t="s">
        <v>149</v>
      </c>
      <c r="AH65" s="151">
        <v>0</v>
      </c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outlineLevel="1" x14ac:dyDescent="0.2">
      <c r="A66" s="158"/>
      <c r="B66" s="159"/>
      <c r="C66" s="188" t="s">
        <v>281</v>
      </c>
      <c r="D66" s="162"/>
      <c r="E66" s="163">
        <v>13.8</v>
      </c>
      <c r="F66" s="161"/>
      <c r="G66" s="161"/>
      <c r="H66" s="161"/>
      <c r="I66" s="161"/>
      <c r="J66" s="161"/>
      <c r="K66" s="161"/>
      <c r="L66" s="161"/>
      <c r="M66" s="161"/>
      <c r="N66" s="160"/>
      <c r="O66" s="160"/>
      <c r="P66" s="160"/>
      <c r="Q66" s="160"/>
      <c r="R66" s="161"/>
      <c r="S66" s="161"/>
      <c r="T66" s="161"/>
      <c r="U66" s="161"/>
      <c r="V66" s="161"/>
      <c r="W66" s="161"/>
      <c r="X66" s="161"/>
      <c r="Y66" s="151"/>
      <c r="Z66" s="151"/>
      <c r="AA66" s="151"/>
      <c r="AB66" s="151"/>
      <c r="AC66" s="151"/>
      <c r="AD66" s="151"/>
      <c r="AE66" s="151"/>
      <c r="AF66" s="151"/>
      <c r="AG66" s="151" t="s">
        <v>149</v>
      </c>
      <c r="AH66" s="151">
        <v>0</v>
      </c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outlineLevel="1" x14ac:dyDescent="0.2">
      <c r="A67" s="158"/>
      <c r="B67" s="159"/>
      <c r="C67" s="188" t="s">
        <v>282</v>
      </c>
      <c r="D67" s="162"/>
      <c r="E67" s="163">
        <v>9.6</v>
      </c>
      <c r="F67" s="161"/>
      <c r="G67" s="161"/>
      <c r="H67" s="161"/>
      <c r="I67" s="161"/>
      <c r="J67" s="161"/>
      <c r="K67" s="161"/>
      <c r="L67" s="161"/>
      <c r="M67" s="161"/>
      <c r="N67" s="160"/>
      <c r="O67" s="160"/>
      <c r="P67" s="160"/>
      <c r="Q67" s="160"/>
      <c r="R67" s="161"/>
      <c r="S67" s="161"/>
      <c r="T67" s="161"/>
      <c r="U67" s="161"/>
      <c r="V67" s="161"/>
      <c r="W67" s="161"/>
      <c r="X67" s="161"/>
      <c r="Y67" s="151"/>
      <c r="Z67" s="151"/>
      <c r="AA67" s="151"/>
      <c r="AB67" s="151"/>
      <c r="AC67" s="151"/>
      <c r="AD67" s="151"/>
      <c r="AE67" s="151"/>
      <c r="AF67" s="151"/>
      <c r="AG67" s="151" t="s">
        <v>149</v>
      </c>
      <c r="AH67" s="151">
        <v>0</v>
      </c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outlineLevel="1" x14ac:dyDescent="0.2">
      <c r="A68" s="171">
        <v>16</v>
      </c>
      <c r="B68" s="172" t="s">
        <v>283</v>
      </c>
      <c r="C68" s="187" t="s">
        <v>284</v>
      </c>
      <c r="D68" s="173" t="s">
        <v>240</v>
      </c>
      <c r="E68" s="174">
        <v>146.089</v>
      </c>
      <c r="F68" s="175"/>
      <c r="G68" s="176">
        <f>ROUND(E68*F68,2)</f>
        <v>0</v>
      </c>
      <c r="H68" s="175"/>
      <c r="I68" s="176">
        <f>ROUND(E68*H68,2)</f>
        <v>0</v>
      </c>
      <c r="J68" s="175"/>
      <c r="K68" s="176">
        <f>ROUND(E68*J68,2)</f>
        <v>0</v>
      </c>
      <c r="L68" s="176">
        <v>21</v>
      </c>
      <c r="M68" s="176">
        <f>G68*(1+L68/100)</f>
        <v>0</v>
      </c>
      <c r="N68" s="174">
        <v>0</v>
      </c>
      <c r="O68" s="174">
        <f>ROUND(E68*N68,2)</f>
        <v>0</v>
      </c>
      <c r="P68" s="174">
        <v>0</v>
      </c>
      <c r="Q68" s="174">
        <f>ROUND(E68*P68,2)</f>
        <v>0</v>
      </c>
      <c r="R68" s="176" t="s">
        <v>223</v>
      </c>
      <c r="S68" s="176" t="s">
        <v>144</v>
      </c>
      <c r="T68" s="177" t="s">
        <v>144</v>
      </c>
      <c r="U68" s="161">
        <v>0.14829999999999999</v>
      </c>
      <c r="V68" s="161">
        <f>ROUND(E68*U68,2)</f>
        <v>21.66</v>
      </c>
      <c r="W68" s="161"/>
      <c r="X68" s="161" t="s">
        <v>208</v>
      </c>
      <c r="Y68" s="151"/>
      <c r="Z68" s="151"/>
      <c r="AA68" s="151"/>
      <c r="AB68" s="151"/>
      <c r="AC68" s="151"/>
      <c r="AD68" s="151"/>
      <c r="AE68" s="151"/>
      <c r="AF68" s="151"/>
      <c r="AG68" s="151" t="s">
        <v>209</v>
      </c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ht="33.75" outlineLevel="1" x14ac:dyDescent="0.2">
      <c r="A69" s="158"/>
      <c r="B69" s="159"/>
      <c r="C69" s="256" t="s">
        <v>252</v>
      </c>
      <c r="D69" s="257"/>
      <c r="E69" s="257"/>
      <c r="F69" s="257"/>
      <c r="G69" s="257"/>
      <c r="H69" s="161"/>
      <c r="I69" s="161"/>
      <c r="J69" s="161"/>
      <c r="K69" s="161"/>
      <c r="L69" s="161"/>
      <c r="M69" s="161"/>
      <c r="N69" s="160"/>
      <c r="O69" s="160"/>
      <c r="P69" s="160"/>
      <c r="Q69" s="160"/>
      <c r="R69" s="161"/>
      <c r="S69" s="161"/>
      <c r="T69" s="161"/>
      <c r="U69" s="161"/>
      <c r="V69" s="161"/>
      <c r="W69" s="161"/>
      <c r="X69" s="161"/>
      <c r="Y69" s="151"/>
      <c r="Z69" s="151"/>
      <c r="AA69" s="151"/>
      <c r="AB69" s="151"/>
      <c r="AC69" s="151"/>
      <c r="AD69" s="151"/>
      <c r="AE69" s="151"/>
      <c r="AF69" s="151"/>
      <c r="AG69" s="151" t="s">
        <v>219</v>
      </c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93" t="str">
        <f>C69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69" s="151"/>
      <c r="BC69" s="151"/>
      <c r="BD69" s="151"/>
      <c r="BE69" s="151"/>
      <c r="BF69" s="151"/>
      <c r="BG69" s="151"/>
      <c r="BH69" s="151"/>
    </row>
    <row r="70" spans="1:60" outlineLevel="1" x14ac:dyDescent="0.2">
      <c r="A70" s="171">
        <v>17</v>
      </c>
      <c r="B70" s="172" t="s">
        <v>285</v>
      </c>
      <c r="C70" s="187" t="s">
        <v>286</v>
      </c>
      <c r="D70" s="173" t="s">
        <v>240</v>
      </c>
      <c r="E70" s="174">
        <v>58.435600000000001</v>
      </c>
      <c r="F70" s="175"/>
      <c r="G70" s="176">
        <f>ROUND(E70*F70,2)</f>
        <v>0</v>
      </c>
      <c r="H70" s="175"/>
      <c r="I70" s="176">
        <f>ROUND(E70*H70,2)</f>
        <v>0</v>
      </c>
      <c r="J70" s="175"/>
      <c r="K70" s="176">
        <f>ROUND(E70*J70,2)</f>
        <v>0</v>
      </c>
      <c r="L70" s="176">
        <v>21</v>
      </c>
      <c r="M70" s="176">
        <f>G70*(1+L70/100)</f>
        <v>0</v>
      </c>
      <c r="N70" s="174">
        <v>0</v>
      </c>
      <c r="O70" s="174">
        <f>ROUND(E70*N70,2)</f>
        <v>0</v>
      </c>
      <c r="P70" s="174">
        <v>0</v>
      </c>
      <c r="Q70" s="174">
        <f>ROUND(E70*P70,2)</f>
        <v>0</v>
      </c>
      <c r="R70" s="176" t="s">
        <v>223</v>
      </c>
      <c r="S70" s="176" t="s">
        <v>144</v>
      </c>
      <c r="T70" s="177" t="s">
        <v>144</v>
      </c>
      <c r="U70" s="161">
        <v>0.53</v>
      </c>
      <c r="V70" s="161">
        <f>ROUND(E70*U70,2)</f>
        <v>30.97</v>
      </c>
      <c r="W70" s="161"/>
      <c r="X70" s="161" t="s">
        <v>208</v>
      </c>
      <c r="Y70" s="151"/>
      <c r="Z70" s="151"/>
      <c r="AA70" s="151"/>
      <c r="AB70" s="151"/>
      <c r="AC70" s="151"/>
      <c r="AD70" s="151"/>
      <c r="AE70" s="151"/>
      <c r="AF70" s="151"/>
      <c r="AG70" s="151" t="s">
        <v>209</v>
      </c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ht="33.75" outlineLevel="1" x14ac:dyDescent="0.2">
      <c r="A71" s="158"/>
      <c r="B71" s="159"/>
      <c r="C71" s="256" t="s">
        <v>252</v>
      </c>
      <c r="D71" s="257"/>
      <c r="E71" s="257"/>
      <c r="F71" s="257"/>
      <c r="G71" s="257"/>
      <c r="H71" s="161"/>
      <c r="I71" s="161"/>
      <c r="J71" s="161"/>
      <c r="K71" s="161"/>
      <c r="L71" s="161"/>
      <c r="M71" s="161"/>
      <c r="N71" s="160"/>
      <c r="O71" s="160"/>
      <c r="P71" s="160"/>
      <c r="Q71" s="160"/>
      <c r="R71" s="161"/>
      <c r="S71" s="161"/>
      <c r="T71" s="161"/>
      <c r="U71" s="161"/>
      <c r="V71" s="161"/>
      <c r="W71" s="161"/>
      <c r="X71" s="161"/>
      <c r="Y71" s="151"/>
      <c r="Z71" s="151"/>
      <c r="AA71" s="151"/>
      <c r="AB71" s="151"/>
      <c r="AC71" s="151"/>
      <c r="AD71" s="151"/>
      <c r="AE71" s="151"/>
      <c r="AF71" s="151"/>
      <c r="AG71" s="151" t="s">
        <v>219</v>
      </c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93" t="str">
        <f>C71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71" s="151"/>
      <c r="BC71" s="151"/>
      <c r="BD71" s="151"/>
      <c r="BE71" s="151"/>
      <c r="BF71" s="151"/>
      <c r="BG71" s="151"/>
      <c r="BH71" s="151"/>
    </row>
    <row r="72" spans="1:60" outlineLevel="1" x14ac:dyDescent="0.2">
      <c r="A72" s="158"/>
      <c r="B72" s="159"/>
      <c r="C72" s="188" t="s">
        <v>287</v>
      </c>
      <c r="D72" s="162"/>
      <c r="E72" s="163">
        <v>2.7149999999999999</v>
      </c>
      <c r="F72" s="161"/>
      <c r="G72" s="161"/>
      <c r="H72" s="161"/>
      <c r="I72" s="161"/>
      <c r="J72" s="161"/>
      <c r="K72" s="161"/>
      <c r="L72" s="161"/>
      <c r="M72" s="161"/>
      <c r="N72" s="160"/>
      <c r="O72" s="160"/>
      <c r="P72" s="160"/>
      <c r="Q72" s="160"/>
      <c r="R72" s="161"/>
      <c r="S72" s="161"/>
      <c r="T72" s="161"/>
      <c r="U72" s="161"/>
      <c r="V72" s="161"/>
      <c r="W72" s="161"/>
      <c r="X72" s="161"/>
      <c r="Y72" s="151"/>
      <c r="Z72" s="151"/>
      <c r="AA72" s="151"/>
      <c r="AB72" s="151"/>
      <c r="AC72" s="151"/>
      <c r="AD72" s="151"/>
      <c r="AE72" s="151"/>
      <c r="AF72" s="151"/>
      <c r="AG72" s="151" t="s">
        <v>149</v>
      </c>
      <c r="AH72" s="151">
        <v>0</v>
      </c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outlineLevel="1" x14ac:dyDescent="0.2">
      <c r="A73" s="158"/>
      <c r="B73" s="159"/>
      <c r="C73" s="188" t="s">
        <v>288</v>
      </c>
      <c r="D73" s="162"/>
      <c r="E73" s="163">
        <v>6.2874999999999996</v>
      </c>
      <c r="F73" s="161"/>
      <c r="G73" s="161"/>
      <c r="H73" s="161"/>
      <c r="I73" s="161"/>
      <c r="J73" s="161"/>
      <c r="K73" s="161"/>
      <c r="L73" s="161"/>
      <c r="M73" s="161"/>
      <c r="N73" s="160"/>
      <c r="O73" s="160"/>
      <c r="P73" s="160"/>
      <c r="Q73" s="160"/>
      <c r="R73" s="161"/>
      <c r="S73" s="161"/>
      <c r="T73" s="161"/>
      <c r="U73" s="161"/>
      <c r="V73" s="161"/>
      <c r="W73" s="161"/>
      <c r="X73" s="161"/>
      <c r="Y73" s="151"/>
      <c r="Z73" s="151"/>
      <c r="AA73" s="151"/>
      <c r="AB73" s="151"/>
      <c r="AC73" s="151"/>
      <c r="AD73" s="151"/>
      <c r="AE73" s="151"/>
      <c r="AF73" s="151"/>
      <c r="AG73" s="151" t="s">
        <v>149</v>
      </c>
      <c r="AH73" s="151">
        <v>0</v>
      </c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outlineLevel="1" x14ac:dyDescent="0.2">
      <c r="A74" s="158"/>
      <c r="B74" s="159"/>
      <c r="C74" s="188" t="s">
        <v>289</v>
      </c>
      <c r="D74" s="162"/>
      <c r="E74" s="163">
        <v>8.8893000000000004</v>
      </c>
      <c r="F74" s="161"/>
      <c r="G74" s="161"/>
      <c r="H74" s="161"/>
      <c r="I74" s="161"/>
      <c r="J74" s="161"/>
      <c r="K74" s="161"/>
      <c r="L74" s="161"/>
      <c r="M74" s="161"/>
      <c r="N74" s="160"/>
      <c r="O74" s="160"/>
      <c r="P74" s="160"/>
      <c r="Q74" s="160"/>
      <c r="R74" s="161"/>
      <c r="S74" s="161"/>
      <c r="T74" s="161"/>
      <c r="U74" s="161"/>
      <c r="V74" s="161"/>
      <c r="W74" s="161"/>
      <c r="X74" s="161"/>
      <c r="Y74" s="151"/>
      <c r="Z74" s="151"/>
      <c r="AA74" s="151"/>
      <c r="AB74" s="151"/>
      <c r="AC74" s="151"/>
      <c r="AD74" s="151"/>
      <c r="AE74" s="151"/>
      <c r="AF74" s="151"/>
      <c r="AG74" s="151" t="s">
        <v>149</v>
      </c>
      <c r="AH74" s="151">
        <v>0</v>
      </c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outlineLevel="1" x14ac:dyDescent="0.2">
      <c r="A75" s="158"/>
      <c r="B75" s="159"/>
      <c r="C75" s="188" t="s">
        <v>290</v>
      </c>
      <c r="D75" s="162"/>
      <c r="E75" s="163">
        <v>12.46898</v>
      </c>
      <c r="F75" s="161"/>
      <c r="G75" s="161"/>
      <c r="H75" s="161"/>
      <c r="I75" s="161"/>
      <c r="J75" s="161"/>
      <c r="K75" s="161"/>
      <c r="L75" s="161"/>
      <c r="M75" s="161"/>
      <c r="N75" s="160"/>
      <c r="O75" s="160"/>
      <c r="P75" s="160"/>
      <c r="Q75" s="160"/>
      <c r="R75" s="161"/>
      <c r="S75" s="161"/>
      <c r="T75" s="161"/>
      <c r="U75" s="161"/>
      <c r="V75" s="161"/>
      <c r="W75" s="161"/>
      <c r="X75" s="161"/>
      <c r="Y75" s="151"/>
      <c r="Z75" s="151"/>
      <c r="AA75" s="151"/>
      <c r="AB75" s="151"/>
      <c r="AC75" s="151"/>
      <c r="AD75" s="151"/>
      <c r="AE75" s="151"/>
      <c r="AF75" s="151"/>
      <c r="AG75" s="151" t="s">
        <v>149</v>
      </c>
      <c r="AH75" s="151">
        <v>0</v>
      </c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outlineLevel="1" x14ac:dyDescent="0.2">
      <c r="A76" s="158"/>
      <c r="B76" s="159"/>
      <c r="C76" s="188" t="s">
        <v>291</v>
      </c>
      <c r="D76" s="162"/>
      <c r="E76" s="163">
        <v>7.0484999999999998</v>
      </c>
      <c r="F76" s="161"/>
      <c r="G76" s="161"/>
      <c r="H76" s="161"/>
      <c r="I76" s="161"/>
      <c r="J76" s="161"/>
      <c r="K76" s="161"/>
      <c r="L76" s="161"/>
      <c r="M76" s="161"/>
      <c r="N76" s="160"/>
      <c r="O76" s="160"/>
      <c r="P76" s="160"/>
      <c r="Q76" s="160"/>
      <c r="R76" s="161"/>
      <c r="S76" s="161"/>
      <c r="T76" s="161"/>
      <c r="U76" s="161"/>
      <c r="V76" s="161"/>
      <c r="W76" s="161"/>
      <c r="X76" s="161"/>
      <c r="Y76" s="151"/>
      <c r="Z76" s="151"/>
      <c r="AA76" s="151"/>
      <c r="AB76" s="151"/>
      <c r="AC76" s="151"/>
      <c r="AD76" s="151"/>
      <c r="AE76" s="151"/>
      <c r="AF76" s="151"/>
      <c r="AG76" s="151" t="s">
        <v>149</v>
      </c>
      <c r="AH76" s="151">
        <v>0</v>
      </c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outlineLevel="1" x14ac:dyDescent="0.2">
      <c r="A77" s="158"/>
      <c r="B77" s="159"/>
      <c r="C77" s="188" t="s">
        <v>292</v>
      </c>
      <c r="D77" s="162"/>
      <c r="E77" s="163">
        <v>5.01</v>
      </c>
      <c r="F77" s="161"/>
      <c r="G77" s="161"/>
      <c r="H77" s="161"/>
      <c r="I77" s="161"/>
      <c r="J77" s="161"/>
      <c r="K77" s="161"/>
      <c r="L77" s="161"/>
      <c r="M77" s="161"/>
      <c r="N77" s="160"/>
      <c r="O77" s="160"/>
      <c r="P77" s="160"/>
      <c r="Q77" s="160"/>
      <c r="R77" s="161"/>
      <c r="S77" s="161"/>
      <c r="T77" s="161"/>
      <c r="U77" s="161"/>
      <c r="V77" s="161"/>
      <c r="W77" s="161"/>
      <c r="X77" s="161"/>
      <c r="Y77" s="151"/>
      <c r="Z77" s="151"/>
      <c r="AA77" s="151"/>
      <c r="AB77" s="151"/>
      <c r="AC77" s="151"/>
      <c r="AD77" s="151"/>
      <c r="AE77" s="151"/>
      <c r="AF77" s="151"/>
      <c r="AG77" s="151" t="s">
        <v>149</v>
      </c>
      <c r="AH77" s="151">
        <v>0</v>
      </c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outlineLevel="1" x14ac:dyDescent="0.2">
      <c r="A78" s="158"/>
      <c r="B78" s="159"/>
      <c r="C78" s="188" t="s">
        <v>293</v>
      </c>
      <c r="D78" s="162"/>
      <c r="E78" s="163">
        <v>3.7574999999999998</v>
      </c>
      <c r="F78" s="161"/>
      <c r="G78" s="161"/>
      <c r="H78" s="161"/>
      <c r="I78" s="161"/>
      <c r="J78" s="161"/>
      <c r="K78" s="161"/>
      <c r="L78" s="161"/>
      <c r="M78" s="161"/>
      <c r="N78" s="160"/>
      <c r="O78" s="160"/>
      <c r="P78" s="160"/>
      <c r="Q78" s="160"/>
      <c r="R78" s="161"/>
      <c r="S78" s="161"/>
      <c r="T78" s="161"/>
      <c r="U78" s="161"/>
      <c r="V78" s="161"/>
      <c r="W78" s="161"/>
      <c r="X78" s="161"/>
      <c r="Y78" s="151"/>
      <c r="Z78" s="151"/>
      <c r="AA78" s="151"/>
      <c r="AB78" s="151"/>
      <c r="AC78" s="151"/>
      <c r="AD78" s="151"/>
      <c r="AE78" s="151"/>
      <c r="AF78" s="151"/>
      <c r="AG78" s="151" t="s">
        <v>149</v>
      </c>
      <c r="AH78" s="151">
        <v>0</v>
      </c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outlineLevel="1" x14ac:dyDescent="0.2">
      <c r="A79" s="158"/>
      <c r="B79" s="159"/>
      <c r="C79" s="188" t="s">
        <v>294</v>
      </c>
      <c r="D79" s="162"/>
      <c r="E79" s="163">
        <v>5.3423299999999996</v>
      </c>
      <c r="F79" s="161"/>
      <c r="G79" s="161"/>
      <c r="H79" s="161"/>
      <c r="I79" s="161"/>
      <c r="J79" s="161"/>
      <c r="K79" s="161"/>
      <c r="L79" s="161"/>
      <c r="M79" s="161"/>
      <c r="N79" s="160"/>
      <c r="O79" s="160"/>
      <c r="P79" s="160"/>
      <c r="Q79" s="160"/>
      <c r="R79" s="161"/>
      <c r="S79" s="161"/>
      <c r="T79" s="161"/>
      <c r="U79" s="161"/>
      <c r="V79" s="161"/>
      <c r="W79" s="161"/>
      <c r="X79" s="161"/>
      <c r="Y79" s="151"/>
      <c r="Z79" s="151"/>
      <c r="AA79" s="151"/>
      <c r="AB79" s="151"/>
      <c r="AC79" s="151"/>
      <c r="AD79" s="151"/>
      <c r="AE79" s="151"/>
      <c r="AF79" s="151"/>
      <c r="AG79" s="151" t="s">
        <v>149</v>
      </c>
      <c r="AH79" s="151">
        <v>0</v>
      </c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outlineLevel="1" x14ac:dyDescent="0.2">
      <c r="A80" s="158"/>
      <c r="B80" s="159"/>
      <c r="C80" s="188" t="s">
        <v>295</v>
      </c>
      <c r="D80" s="162"/>
      <c r="E80" s="163">
        <v>0.6885</v>
      </c>
      <c r="F80" s="161"/>
      <c r="G80" s="161"/>
      <c r="H80" s="161"/>
      <c r="I80" s="161"/>
      <c r="J80" s="161"/>
      <c r="K80" s="161"/>
      <c r="L80" s="161"/>
      <c r="M80" s="161"/>
      <c r="N80" s="160"/>
      <c r="O80" s="160"/>
      <c r="P80" s="160"/>
      <c r="Q80" s="160"/>
      <c r="R80" s="161"/>
      <c r="S80" s="161"/>
      <c r="T80" s="161"/>
      <c r="U80" s="161"/>
      <c r="V80" s="161"/>
      <c r="W80" s="161"/>
      <c r="X80" s="161"/>
      <c r="Y80" s="151"/>
      <c r="Z80" s="151"/>
      <c r="AA80" s="151"/>
      <c r="AB80" s="151"/>
      <c r="AC80" s="151"/>
      <c r="AD80" s="151"/>
      <c r="AE80" s="151"/>
      <c r="AF80" s="151"/>
      <c r="AG80" s="151" t="s">
        <v>149</v>
      </c>
      <c r="AH80" s="151">
        <v>0</v>
      </c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outlineLevel="1" x14ac:dyDescent="0.2">
      <c r="A81" s="158"/>
      <c r="B81" s="159"/>
      <c r="C81" s="188" t="s">
        <v>296</v>
      </c>
      <c r="D81" s="162"/>
      <c r="E81" s="163">
        <v>1.548</v>
      </c>
      <c r="F81" s="161"/>
      <c r="G81" s="161"/>
      <c r="H81" s="161"/>
      <c r="I81" s="161"/>
      <c r="J81" s="161"/>
      <c r="K81" s="161"/>
      <c r="L81" s="161"/>
      <c r="M81" s="161"/>
      <c r="N81" s="160"/>
      <c r="O81" s="160"/>
      <c r="P81" s="160"/>
      <c r="Q81" s="160"/>
      <c r="R81" s="161"/>
      <c r="S81" s="161"/>
      <c r="T81" s="161"/>
      <c r="U81" s="161"/>
      <c r="V81" s="161"/>
      <c r="W81" s="161"/>
      <c r="X81" s="161"/>
      <c r="Y81" s="151"/>
      <c r="Z81" s="151"/>
      <c r="AA81" s="151"/>
      <c r="AB81" s="151"/>
      <c r="AC81" s="151"/>
      <c r="AD81" s="151"/>
      <c r="AE81" s="151"/>
      <c r="AF81" s="151"/>
      <c r="AG81" s="151" t="s">
        <v>149</v>
      </c>
      <c r="AH81" s="151">
        <v>0</v>
      </c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outlineLevel="1" x14ac:dyDescent="0.2">
      <c r="A82" s="158"/>
      <c r="B82" s="159"/>
      <c r="C82" s="188" t="s">
        <v>297</v>
      </c>
      <c r="D82" s="162"/>
      <c r="E82" s="163">
        <v>2.76</v>
      </c>
      <c r="F82" s="161"/>
      <c r="G82" s="161"/>
      <c r="H82" s="161"/>
      <c r="I82" s="161"/>
      <c r="J82" s="161"/>
      <c r="K82" s="161"/>
      <c r="L82" s="161"/>
      <c r="M82" s="161"/>
      <c r="N82" s="160"/>
      <c r="O82" s="160"/>
      <c r="P82" s="160"/>
      <c r="Q82" s="160"/>
      <c r="R82" s="161"/>
      <c r="S82" s="161"/>
      <c r="T82" s="161"/>
      <c r="U82" s="161"/>
      <c r="V82" s="161"/>
      <c r="W82" s="161"/>
      <c r="X82" s="161"/>
      <c r="Y82" s="151"/>
      <c r="Z82" s="151"/>
      <c r="AA82" s="151"/>
      <c r="AB82" s="151"/>
      <c r="AC82" s="151"/>
      <c r="AD82" s="151"/>
      <c r="AE82" s="151"/>
      <c r="AF82" s="151"/>
      <c r="AG82" s="151" t="s">
        <v>149</v>
      </c>
      <c r="AH82" s="151">
        <v>0</v>
      </c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outlineLevel="1" x14ac:dyDescent="0.2">
      <c r="A83" s="158"/>
      <c r="B83" s="159"/>
      <c r="C83" s="188" t="s">
        <v>298</v>
      </c>
      <c r="D83" s="162"/>
      <c r="E83" s="163">
        <v>1.92</v>
      </c>
      <c r="F83" s="161"/>
      <c r="G83" s="161"/>
      <c r="H83" s="161"/>
      <c r="I83" s="161"/>
      <c r="J83" s="161"/>
      <c r="K83" s="161"/>
      <c r="L83" s="161"/>
      <c r="M83" s="161"/>
      <c r="N83" s="160"/>
      <c r="O83" s="160"/>
      <c r="P83" s="160"/>
      <c r="Q83" s="160"/>
      <c r="R83" s="161"/>
      <c r="S83" s="161"/>
      <c r="T83" s="161"/>
      <c r="U83" s="161"/>
      <c r="V83" s="161"/>
      <c r="W83" s="161"/>
      <c r="X83" s="161"/>
      <c r="Y83" s="151"/>
      <c r="Z83" s="151"/>
      <c r="AA83" s="151"/>
      <c r="AB83" s="151"/>
      <c r="AC83" s="151"/>
      <c r="AD83" s="151"/>
      <c r="AE83" s="151"/>
      <c r="AF83" s="151"/>
      <c r="AG83" s="151" t="s">
        <v>149</v>
      </c>
      <c r="AH83" s="151">
        <v>0</v>
      </c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ht="22.5" outlineLevel="1" x14ac:dyDescent="0.2">
      <c r="A84" s="171">
        <v>18</v>
      </c>
      <c r="B84" s="172" t="s">
        <v>299</v>
      </c>
      <c r="C84" s="187" t="s">
        <v>300</v>
      </c>
      <c r="D84" s="173" t="s">
        <v>240</v>
      </c>
      <c r="E84" s="174">
        <v>11.68712</v>
      </c>
      <c r="F84" s="175"/>
      <c r="G84" s="176">
        <f>ROUND(E84*F84,2)</f>
        <v>0</v>
      </c>
      <c r="H84" s="175"/>
      <c r="I84" s="176">
        <f>ROUND(E84*H84,2)</f>
        <v>0</v>
      </c>
      <c r="J84" s="175"/>
      <c r="K84" s="176">
        <f>ROUND(E84*J84,2)</f>
        <v>0</v>
      </c>
      <c r="L84" s="176">
        <v>21</v>
      </c>
      <c r="M84" s="176">
        <f>G84*(1+L84/100)</f>
        <v>0</v>
      </c>
      <c r="N84" s="174">
        <v>0</v>
      </c>
      <c r="O84" s="174">
        <f>ROUND(E84*N84,2)</f>
        <v>0</v>
      </c>
      <c r="P84" s="174">
        <v>0</v>
      </c>
      <c r="Q84" s="174">
        <f>ROUND(E84*P84,2)</f>
        <v>0</v>
      </c>
      <c r="R84" s="176" t="s">
        <v>223</v>
      </c>
      <c r="S84" s="176" t="s">
        <v>144</v>
      </c>
      <c r="T84" s="177" t="s">
        <v>144</v>
      </c>
      <c r="U84" s="161">
        <v>7.52</v>
      </c>
      <c r="V84" s="161">
        <f>ROUND(E84*U84,2)</f>
        <v>87.89</v>
      </c>
      <c r="W84" s="161"/>
      <c r="X84" s="161" t="s">
        <v>208</v>
      </c>
      <c r="Y84" s="151"/>
      <c r="Z84" s="151"/>
      <c r="AA84" s="151"/>
      <c r="AB84" s="151"/>
      <c r="AC84" s="151"/>
      <c r="AD84" s="151"/>
      <c r="AE84" s="151"/>
      <c r="AF84" s="151"/>
      <c r="AG84" s="151" t="s">
        <v>209</v>
      </c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ht="22.5" outlineLevel="1" x14ac:dyDescent="0.2">
      <c r="A85" s="158"/>
      <c r="B85" s="159"/>
      <c r="C85" s="256" t="s">
        <v>301</v>
      </c>
      <c r="D85" s="257"/>
      <c r="E85" s="257"/>
      <c r="F85" s="257"/>
      <c r="G85" s="257"/>
      <c r="H85" s="161"/>
      <c r="I85" s="161"/>
      <c r="J85" s="161"/>
      <c r="K85" s="161"/>
      <c r="L85" s="161"/>
      <c r="M85" s="161"/>
      <c r="N85" s="160"/>
      <c r="O85" s="160"/>
      <c r="P85" s="160"/>
      <c r="Q85" s="160"/>
      <c r="R85" s="161"/>
      <c r="S85" s="161"/>
      <c r="T85" s="161"/>
      <c r="U85" s="161"/>
      <c r="V85" s="161"/>
      <c r="W85" s="161"/>
      <c r="X85" s="161"/>
      <c r="Y85" s="151"/>
      <c r="Z85" s="151"/>
      <c r="AA85" s="151"/>
      <c r="AB85" s="151"/>
      <c r="AC85" s="151"/>
      <c r="AD85" s="151"/>
      <c r="AE85" s="151"/>
      <c r="AF85" s="151"/>
      <c r="AG85" s="151" t="s">
        <v>219</v>
      </c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93" t="str">
        <f>C85</f>
        <v>zapažených i nezapažených v hornině tř. 5 - 7 s případným nutným přemístěním výkopku ve výkopišti, bez naložení, s přehozením výkopku na přilehlém terénu na vzdálenost do 3 m od okraje jámy nebo zářezu, nebo do 5 m od osy rýhy, nebo do 5 m od hrany šachty.</v>
      </c>
      <c r="BB85" s="151"/>
      <c r="BC85" s="151"/>
      <c r="BD85" s="151"/>
      <c r="BE85" s="151"/>
      <c r="BF85" s="151"/>
      <c r="BG85" s="151"/>
      <c r="BH85" s="151"/>
    </row>
    <row r="86" spans="1:60" ht="22.5" outlineLevel="1" x14ac:dyDescent="0.2">
      <c r="A86" s="171">
        <v>19</v>
      </c>
      <c r="B86" s="172" t="s">
        <v>302</v>
      </c>
      <c r="C86" s="187" t="s">
        <v>303</v>
      </c>
      <c r="D86" s="173" t="s">
        <v>206</v>
      </c>
      <c r="E86" s="174">
        <v>60</v>
      </c>
      <c r="F86" s="175"/>
      <c r="G86" s="176">
        <f>ROUND(E86*F86,2)</f>
        <v>0</v>
      </c>
      <c r="H86" s="175"/>
      <c r="I86" s="176">
        <f>ROUND(E86*H86,2)</f>
        <v>0</v>
      </c>
      <c r="J86" s="175"/>
      <c r="K86" s="176">
        <f>ROUND(E86*J86,2)</f>
        <v>0</v>
      </c>
      <c r="L86" s="176">
        <v>21</v>
      </c>
      <c r="M86" s="176">
        <f>G86*(1+L86/100)</f>
        <v>0</v>
      </c>
      <c r="N86" s="174">
        <v>9.8999999999999999E-4</v>
      </c>
      <c r="O86" s="174">
        <f>ROUND(E86*N86,2)</f>
        <v>0.06</v>
      </c>
      <c r="P86" s="174">
        <v>0</v>
      </c>
      <c r="Q86" s="174">
        <f>ROUND(E86*P86,2)</f>
        <v>0</v>
      </c>
      <c r="R86" s="176" t="s">
        <v>223</v>
      </c>
      <c r="S86" s="176" t="s">
        <v>144</v>
      </c>
      <c r="T86" s="177" t="s">
        <v>144</v>
      </c>
      <c r="U86" s="161">
        <v>0.23599999999999999</v>
      </c>
      <c r="V86" s="161">
        <f>ROUND(E86*U86,2)</f>
        <v>14.16</v>
      </c>
      <c r="W86" s="161"/>
      <c r="X86" s="161" t="s">
        <v>208</v>
      </c>
      <c r="Y86" s="151"/>
      <c r="Z86" s="151"/>
      <c r="AA86" s="151"/>
      <c r="AB86" s="151"/>
      <c r="AC86" s="151"/>
      <c r="AD86" s="151"/>
      <c r="AE86" s="151"/>
      <c r="AF86" s="151"/>
      <c r="AG86" s="151" t="s">
        <v>209</v>
      </c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outlineLevel="1" x14ac:dyDescent="0.2">
      <c r="A87" s="158"/>
      <c r="B87" s="159"/>
      <c r="C87" s="256" t="s">
        <v>304</v>
      </c>
      <c r="D87" s="257"/>
      <c r="E87" s="257"/>
      <c r="F87" s="257"/>
      <c r="G87" s="257"/>
      <c r="H87" s="161"/>
      <c r="I87" s="161"/>
      <c r="J87" s="161"/>
      <c r="K87" s="161"/>
      <c r="L87" s="161"/>
      <c r="M87" s="161"/>
      <c r="N87" s="160"/>
      <c r="O87" s="160"/>
      <c r="P87" s="160"/>
      <c r="Q87" s="160"/>
      <c r="R87" s="161"/>
      <c r="S87" s="161"/>
      <c r="T87" s="161"/>
      <c r="U87" s="161"/>
      <c r="V87" s="161"/>
      <c r="W87" s="161"/>
      <c r="X87" s="161"/>
      <c r="Y87" s="151"/>
      <c r="Z87" s="151"/>
      <c r="AA87" s="151"/>
      <c r="AB87" s="151"/>
      <c r="AC87" s="151"/>
      <c r="AD87" s="151"/>
      <c r="AE87" s="151"/>
      <c r="AF87" s="151"/>
      <c r="AG87" s="151" t="s">
        <v>219</v>
      </c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</row>
    <row r="88" spans="1:60" outlineLevel="1" x14ac:dyDescent="0.2">
      <c r="A88" s="158"/>
      <c r="B88" s="159"/>
      <c r="C88" s="188" t="s">
        <v>305</v>
      </c>
      <c r="D88" s="162"/>
      <c r="E88" s="163">
        <v>60</v>
      </c>
      <c r="F88" s="161"/>
      <c r="G88" s="161"/>
      <c r="H88" s="161"/>
      <c r="I88" s="161"/>
      <c r="J88" s="161"/>
      <c r="K88" s="161"/>
      <c r="L88" s="161"/>
      <c r="M88" s="161"/>
      <c r="N88" s="160"/>
      <c r="O88" s="160"/>
      <c r="P88" s="160"/>
      <c r="Q88" s="160"/>
      <c r="R88" s="161"/>
      <c r="S88" s="161"/>
      <c r="T88" s="161"/>
      <c r="U88" s="161"/>
      <c r="V88" s="161"/>
      <c r="W88" s="161"/>
      <c r="X88" s="161"/>
      <c r="Y88" s="151"/>
      <c r="Z88" s="151"/>
      <c r="AA88" s="151"/>
      <c r="AB88" s="151"/>
      <c r="AC88" s="151"/>
      <c r="AD88" s="151"/>
      <c r="AE88" s="151"/>
      <c r="AF88" s="151"/>
      <c r="AG88" s="151" t="s">
        <v>149</v>
      </c>
      <c r="AH88" s="151">
        <v>0</v>
      </c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outlineLevel="1" x14ac:dyDescent="0.2">
      <c r="A89" s="171">
        <v>20</v>
      </c>
      <c r="B89" s="172" t="s">
        <v>306</v>
      </c>
      <c r="C89" s="187" t="s">
        <v>307</v>
      </c>
      <c r="D89" s="173" t="s">
        <v>206</v>
      </c>
      <c r="E89" s="174">
        <v>60</v>
      </c>
      <c r="F89" s="175"/>
      <c r="G89" s="176">
        <f>ROUND(E89*F89,2)</f>
        <v>0</v>
      </c>
      <c r="H89" s="175"/>
      <c r="I89" s="176">
        <f>ROUND(E89*H89,2)</f>
        <v>0</v>
      </c>
      <c r="J89" s="175"/>
      <c r="K89" s="176">
        <f>ROUND(E89*J89,2)</f>
        <v>0</v>
      </c>
      <c r="L89" s="176">
        <v>21</v>
      </c>
      <c r="M89" s="176">
        <f>G89*(1+L89/100)</f>
        <v>0</v>
      </c>
      <c r="N89" s="174">
        <v>0</v>
      </c>
      <c r="O89" s="174">
        <f>ROUND(E89*N89,2)</f>
        <v>0</v>
      </c>
      <c r="P89" s="174">
        <v>0</v>
      </c>
      <c r="Q89" s="174">
        <f>ROUND(E89*P89,2)</f>
        <v>0</v>
      </c>
      <c r="R89" s="176" t="s">
        <v>223</v>
      </c>
      <c r="S89" s="176" t="s">
        <v>144</v>
      </c>
      <c r="T89" s="177" t="s">
        <v>144</v>
      </c>
      <c r="U89" s="161">
        <v>7.0000000000000007E-2</v>
      </c>
      <c r="V89" s="161">
        <f>ROUND(E89*U89,2)</f>
        <v>4.2</v>
      </c>
      <c r="W89" s="161"/>
      <c r="X89" s="161" t="s">
        <v>208</v>
      </c>
      <c r="Y89" s="151"/>
      <c r="Z89" s="151"/>
      <c r="AA89" s="151"/>
      <c r="AB89" s="151"/>
      <c r="AC89" s="151"/>
      <c r="AD89" s="151"/>
      <c r="AE89" s="151"/>
      <c r="AF89" s="151"/>
      <c r="AG89" s="151" t="s">
        <v>209</v>
      </c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outlineLevel="1" x14ac:dyDescent="0.2">
      <c r="A90" s="158"/>
      <c r="B90" s="159"/>
      <c r="C90" s="256" t="s">
        <v>308</v>
      </c>
      <c r="D90" s="257"/>
      <c r="E90" s="257"/>
      <c r="F90" s="257"/>
      <c r="G90" s="257"/>
      <c r="H90" s="161"/>
      <c r="I90" s="161"/>
      <c r="J90" s="161"/>
      <c r="K90" s="161"/>
      <c r="L90" s="161"/>
      <c r="M90" s="161"/>
      <c r="N90" s="160"/>
      <c r="O90" s="160"/>
      <c r="P90" s="160"/>
      <c r="Q90" s="160"/>
      <c r="R90" s="161"/>
      <c r="S90" s="161"/>
      <c r="T90" s="161"/>
      <c r="U90" s="161"/>
      <c r="V90" s="161"/>
      <c r="W90" s="161"/>
      <c r="X90" s="161"/>
      <c r="Y90" s="151"/>
      <c r="Z90" s="151"/>
      <c r="AA90" s="151"/>
      <c r="AB90" s="151"/>
      <c r="AC90" s="151"/>
      <c r="AD90" s="151"/>
      <c r="AE90" s="151"/>
      <c r="AF90" s="151"/>
      <c r="AG90" s="151" t="s">
        <v>219</v>
      </c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outlineLevel="1" x14ac:dyDescent="0.2">
      <c r="A91" s="158"/>
      <c r="B91" s="159"/>
      <c r="C91" s="188" t="s">
        <v>305</v>
      </c>
      <c r="D91" s="162"/>
      <c r="E91" s="163">
        <v>60</v>
      </c>
      <c r="F91" s="161"/>
      <c r="G91" s="161"/>
      <c r="H91" s="161"/>
      <c r="I91" s="161"/>
      <c r="J91" s="161"/>
      <c r="K91" s="161"/>
      <c r="L91" s="161"/>
      <c r="M91" s="161"/>
      <c r="N91" s="160"/>
      <c r="O91" s="160"/>
      <c r="P91" s="160"/>
      <c r="Q91" s="160"/>
      <c r="R91" s="161"/>
      <c r="S91" s="161"/>
      <c r="T91" s="161"/>
      <c r="U91" s="161"/>
      <c r="V91" s="161"/>
      <c r="W91" s="161"/>
      <c r="X91" s="161"/>
      <c r="Y91" s="151"/>
      <c r="Z91" s="151"/>
      <c r="AA91" s="151"/>
      <c r="AB91" s="151"/>
      <c r="AC91" s="151"/>
      <c r="AD91" s="151"/>
      <c r="AE91" s="151"/>
      <c r="AF91" s="151"/>
      <c r="AG91" s="151" t="s">
        <v>149</v>
      </c>
      <c r="AH91" s="151">
        <v>0</v>
      </c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ht="22.5" outlineLevel="1" x14ac:dyDescent="0.2">
      <c r="A92" s="171">
        <v>21</v>
      </c>
      <c r="B92" s="172" t="s">
        <v>309</v>
      </c>
      <c r="C92" s="187" t="s">
        <v>310</v>
      </c>
      <c r="D92" s="173" t="s">
        <v>311</v>
      </c>
      <c r="E92" s="174">
        <v>67</v>
      </c>
      <c r="F92" s="175"/>
      <c r="G92" s="176">
        <f>ROUND(E92*F92,2)</f>
        <v>0</v>
      </c>
      <c r="H92" s="175"/>
      <c r="I92" s="176">
        <f>ROUND(E92*H92,2)</f>
        <v>0</v>
      </c>
      <c r="J92" s="175"/>
      <c r="K92" s="176">
        <f>ROUND(E92*J92,2)</f>
        <v>0</v>
      </c>
      <c r="L92" s="176">
        <v>21</v>
      </c>
      <c r="M92" s="176">
        <f>G92*(1+L92/100)</f>
        <v>0</v>
      </c>
      <c r="N92" s="174">
        <v>0</v>
      </c>
      <c r="O92" s="174">
        <f>ROUND(E92*N92,2)</f>
        <v>0</v>
      </c>
      <c r="P92" s="174">
        <v>0</v>
      </c>
      <c r="Q92" s="174">
        <f>ROUND(E92*P92,2)</f>
        <v>0</v>
      </c>
      <c r="R92" s="176" t="s">
        <v>223</v>
      </c>
      <c r="S92" s="176" t="s">
        <v>144</v>
      </c>
      <c r="T92" s="177" t="s">
        <v>144</v>
      </c>
      <c r="U92" s="161">
        <v>1.5909800000000001</v>
      </c>
      <c r="V92" s="161">
        <f>ROUND(E92*U92,2)</f>
        <v>106.6</v>
      </c>
      <c r="W92" s="161"/>
      <c r="X92" s="161" t="s">
        <v>208</v>
      </c>
      <c r="Y92" s="151"/>
      <c r="Z92" s="151"/>
      <c r="AA92" s="151"/>
      <c r="AB92" s="151"/>
      <c r="AC92" s="151"/>
      <c r="AD92" s="151"/>
      <c r="AE92" s="151"/>
      <c r="AF92" s="151"/>
      <c r="AG92" s="151" t="s">
        <v>209</v>
      </c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outlineLevel="1" x14ac:dyDescent="0.2">
      <c r="A93" s="158"/>
      <c r="B93" s="159"/>
      <c r="C93" s="256" t="s">
        <v>312</v>
      </c>
      <c r="D93" s="257"/>
      <c r="E93" s="257"/>
      <c r="F93" s="257"/>
      <c r="G93" s="257"/>
      <c r="H93" s="161"/>
      <c r="I93" s="161"/>
      <c r="J93" s="161"/>
      <c r="K93" s="161"/>
      <c r="L93" s="161"/>
      <c r="M93" s="161"/>
      <c r="N93" s="160"/>
      <c r="O93" s="160"/>
      <c r="P93" s="160"/>
      <c r="Q93" s="160"/>
      <c r="R93" s="161"/>
      <c r="S93" s="161"/>
      <c r="T93" s="161"/>
      <c r="U93" s="161"/>
      <c r="V93" s="161"/>
      <c r="W93" s="161"/>
      <c r="X93" s="161"/>
      <c r="Y93" s="151"/>
      <c r="Z93" s="151"/>
      <c r="AA93" s="151"/>
      <c r="AB93" s="151"/>
      <c r="AC93" s="151"/>
      <c r="AD93" s="151"/>
      <c r="AE93" s="151"/>
      <c r="AF93" s="151"/>
      <c r="AG93" s="151" t="s">
        <v>219</v>
      </c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ht="22.5" outlineLevel="1" x14ac:dyDescent="0.2">
      <c r="A94" s="171">
        <v>22</v>
      </c>
      <c r="B94" s="172" t="s">
        <v>313</v>
      </c>
      <c r="C94" s="187" t="s">
        <v>314</v>
      </c>
      <c r="D94" s="173" t="s">
        <v>311</v>
      </c>
      <c r="E94" s="174">
        <v>67</v>
      </c>
      <c r="F94" s="175"/>
      <c r="G94" s="176">
        <f>ROUND(E94*F94,2)</f>
        <v>0</v>
      </c>
      <c r="H94" s="175"/>
      <c r="I94" s="176">
        <f>ROUND(E94*H94,2)</f>
        <v>0</v>
      </c>
      <c r="J94" s="175"/>
      <c r="K94" s="176">
        <f>ROUND(E94*J94,2)</f>
        <v>0</v>
      </c>
      <c r="L94" s="176">
        <v>21</v>
      </c>
      <c r="M94" s="176">
        <f>G94*(1+L94/100)</f>
        <v>0</v>
      </c>
      <c r="N94" s="174">
        <v>0</v>
      </c>
      <c r="O94" s="174">
        <f>ROUND(E94*N94,2)</f>
        <v>0</v>
      </c>
      <c r="P94" s="174">
        <v>0</v>
      </c>
      <c r="Q94" s="174">
        <f>ROUND(E94*P94,2)</f>
        <v>0</v>
      </c>
      <c r="R94" s="176" t="s">
        <v>223</v>
      </c>
      <c r="S94" s="176" t="s">
        <v>144</v>
      </c>
      <c r="T94" s="177" t="s">
        <v>144</v>
      </c>
      <c r="U94" s="161">
        <v>1.5749</v>
      </c>
      <c r="V94" s="161">
        <f>ROUND(E94*U94,2)</f>
        <v>105.52</v>
      </c>
      <c r="W94" s="161"/>
      <c r="X94" s="161" t="s">
        <v>208</v>
      </c>
      <c r="Y94" s="151"/>
      <c r="Z94" s="151"/>
      <c r="AA94" s="151"/>
      <c r="AB94" s="151"/>
      <c r="AC94" s="151"/>
      <c r="AD94" s="151"/>
      <c r="AE94" s="151"/>
      <c r="AF94" s="151"/>
      <c r="AG94" s="151" t="s">
        <v>209</v>
      </c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outlineLevel="1" x14ac:dyDescent="0.2">
      <c r="A95" s="158"/>
      <c r="B95" s="159"/>
      <c r="C95" s="256" t="s">
        <v>312</v>
      </c>
      <c r="D95" s="257"/>
      <c r="E95" s="257"/>
      <c r="F95" s="257"/>
      <c r="G95" s="257"/>
      <c r="H95" s="161"/>
      <c r="I95" s="161"/>
      <c r="J95" s="161"/>
      <c r="K95" s="161"/>
      <c r="L95" s="161"/>
      <c r="M95" s="161"/>
      <c r="N95" s="160"/>
      <c r="O95" s="160"/>
      <c r="P95" s="160"/>
      <c r="Q95" s="160"/>
      <c r="R95" s="161"/>
      <c r="S95" s="161"/>
      <c r="T95" s="161"/>
      <c r="U95" s="161"/>
      <c r="V95" s="161"/>
      <c r="W95" s="161"/>
      <c r="X95" s="161"/>
      <c r="Y95" s="151"/>
      <c r="Z95" s="151"/>
      <c r="AA95" s="151"/>
      <c r="AB95" s="151"/>
      <c r="AC95" s="151"/>
      <c r="AD95" s="151"/>
      <c r="AE95" s="151"/>
      <c r="AF95" s="151"/>
      <c r="AG95" s="151" t="s">
        <v>219</v>
      </c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outlineLevel="1" x14ac:dyDescent="0.2">
      <c r="A96" s="171">
        <v>23</v>
      </c>
      <c r="B96" s="172" t="s">
        <v>315</v>
      </c>
      <c r="C96" s="187" t="s">
        <v>316</v>
      </c>
      <c r="D96" s="173" t="s">
        <v>240</v>
      </c>
      <c r="E96" s="174">
        <v>201.9102</v>
      </c>
      <c r="F96" s="175"/>
      <c r="G96" s="176">
        <f>ROUND(E96*F96,2)</f>
        <v>0</v>
      </c>
      <c r="H96" s="175"/>
      <c r="I96" s="176">
        <f>ROUND(E96*H96,2)</f>
        <v>0</v>
      </c>
      <c r="J96" s="175"/>
      <c r="K96" s="176">
        <f>ROUND(E96*J96,2)</f>
        <v>0</v>
      </c>
      <c r="L96" s="176">
        <v>21</v>
      </c>
      <c r="M96" s="176">
        <f>G96*(1+L96/100)</f>
        <v>0</v>
      </c>
      <c r="N96" s="174">
        <v>0</v>
      </c>
      <c r="O96" s="174">
        <f>ROUND(E96*N96,2)</f>
        <v>0</v>
      </c>
      <c r="P96" s="174">
        <v>0</v>
      </c>
      <c r="Q96" s="174">
        <f>ROUND(E96*P96,2)</f>
        <v>0</v>
      </c>
      <c r="R96" s="176" t="s">
        <v>223</v>
      </c>
      <c r="S96" s="176" t="s">
        <v>144</v>
      </c>
      <c r="T96" s="177" t="s">
        <v>144</v>
      </c>
      <c r="U96" s="161">
        <v>0.35</v>
      </c>
      <c r="V96" s="161">
        <f>ROUND(E96*U96,2)</f>
        <v>70.67</v>
      </c>
      <c r="W96" s="161"/>
      <c r="X96" s="161" t="s">
        <v>208</v>
      </c>
      <c r="Y96" s="151"/>
      <c r="Z96" s="151"/>
      <c r="AA96" s="151"/>
      <c r="AB96" s="151"/>
      <c r="AC96" s="151"/>
      <c r="AD96" s="151"/>
      <c r="AE96" s="151"/>
      <c r="AF96" s="151"/>
      <c r="AG96" s="151" t="s">
        <v>209</v>
      </c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</row>
    <row r="97" spans="1:60" outlineLevel="1" x14ac:dyDescent="0.2">
      <c r="A97" s="158"/>
      <c r="B97" s="159"/>
      <c r="C97" s="256" t="s">
        <v>317</v>
      </c>
      <c r="D97" s="257"/>
      <c r="E97" s="257"/>
      <c r="F97" s="257"/>
      <c r="G97" s="257"/>
      <c r="H97" s="161"/>
      <c r="I97" s="161"/>
      <c r="J97" s="161"/>
      <c r="K97" s="161"/>
      <c r="L97" s="161"/>
      <c r="M97" s="161"/>
      <c r="N97" s="160"/>
      <c r="O97" s="160"/>
      <c r="P97" s="160"/>
      <c r="Q97" s="160"/>
      <c r="R97" s="161"/>
      <c r="S97" s="161"/>
      <c r="T97" s="161"/>
      <c r="U97" s="161"/>
      <c r="V97" s="161"/>
      <c r="W97" s="161"/>
      <c r="X97" s="161"/>
      <c r="Y97" s="151"/>
      <c r="Z97" s="151"/>
      <c r="AA97" s="151"/>
      <c r="AB97" s="151"/>
      <c r="AC97" s="151"/>
      <c r="AD97" s="151"/>
      <c r="AE97" s="151"/>
      <c r="AF97" s="151"/>
      <c r="AG97" s="151" t="s">
        <v>219</v>
      </c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93" t="str">
        <f>C97</f>
        <v>bez naložení do dopravní nádoby, ale s vyprázdněním dopravní nádoby na hromadu nebo na dopravní prostředek,</v>
      </c>
      <c r="BB97" s="151"/>
      <c r="BC97" s="151"/>
      <c r="BD97" s="151"/>
      <c r="BE97" s="151"/>
      <c r="BF97" s="151"/>
      <c r="BG97" s="151"/>
      <c r="BH97" s="151"/>
    </row>
    <row r="98" spans="1:60" outlineLevel="1" x14ac:dyDescent="0.2">
      <c r="A98" s="158"/>
      <c r="B98" s="159"/>
      <c r="C98" s="188" t="s">
        <v>318</v>
      </c>
      <c r="D98" s="162"/>
      <c r="E98" s="163">
        <v>55.821199999999997</v>
      </c>
      <c r="F98" s="161"/>
      <c r="G98" s="161"/>
      <c r="H98" s="161"/>
      <c r="I98" s="161"/>
      <c r="J98" s="161"/>
      <c r="K98" s="161"/>
      <c r="L98" s="161"/>
      <c r="M98" s="161"/>
      <c r="N98" s="160"/>
      <c r="O98" s="160"/>
      <c r="P98" s="160"/>
      <c r="Q98" s="160"/>
      <c r="R98" s="161"/>
      <c r="S98" s="161"/>
      <c r="T98" s="161"/>
      <c r="U98" s="161"/>
      <c r="V98" s="161"/>
      <c r="W98" s="161"/>
      <c r="X98" s="161"/>
      <c r="Y98" s="151"/>
      <c r="Z98" s="151"/>
      <c r="AA98" s="151"/>
      <c r="AB98" s="151"/>
      <c r="AC98" s="151"/>
      <c r="AD98" s="151"/>
      <c r="AE98" s="151"/>
      <c r="AF98" s="151"/>
      <c r="AG98" s="151" t="s">
        <v>149</v>
      </c>
      <c r="AH98" s="151">
        <v>0</v>
      </c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</row>
    <row r="99" spans="1:60" outlineLevel="1" x14ac:dyDescent="0.2">
      <c r="A99" s="158"/>
      <c r="B99" s="159"/>
      <c r="C99" s="188" t="s">
        <v>319</v>
      </c>
      <c r="D99" s="162"/>
      <c r="E99" s="163">
        <v>146.089</v>
      </c>
      <c r="F99" s="161"/>
      <c r="G99" s="161"/>
      <c r="H99" s="161"/>
      <c r="I99" s="161"/>
      <c r="J99" s="161"/>
      <c r="K99" s="161"/>
      <c r="L99" s="161"/>
      <c r="M99" s="161"/>
      <c r="N99" s="160"/>
      <c r="O99" s="160"/>
      <c r="P99" s="160"/>
      <c r="Q99" s="160"/>
      <c r="R99" s="161"/>
      <c r="S99" s="161"/>
      <c r="T99" s="161"/>
      <c r="U99" s="161"/>
      <c r="V99" s="161"/>
      <c r="W99" s="161"/>
      <c r="X99" s="161"/>
      <c r="Y99" s="151"/>
      <c r="Z99" s="151"/>
      <c r="AA99" s="151"/>
      <c r="AB99" s="151"/>
      <c r="AC99" s="151"/>
      <c r="AD99" s="151"/>
      <c r="AE99" s="151"/>
      <c r="AF99" s="151"/>
      <c r="AG99" s="151" t="s">
        <v>149</v>
      </c>
      <c r="AH99" s="151">
        <v>0</v>
      </c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</row>
    <row r="100" spans="1:60" outlineLevel="1" x14ac:dyDescent="0.2">
      <c r="A100" s="171">
        <v>24</v>
      </c>
      <c r="B100" s="172" t="s">
        <v>320</v>
      </c>
      <c r="C100" s="187" t="s">
        <v>321</v>
      </c>
      <c r="D100" s="173" t="s">
        <v>240</v>
      </c>
      <c r="E100" s="174">
        <v>58.435600000000001</v>
      </c>
      <c r="F100" s="175"/>
      <c r="G100" s="176">
        <f>ROUND(E100*F100,2)</f>
        <v>0</v>
      </c>
      <c r="H100" s="175"/>
      <c r="I100" s="176">
        <f>ROUND(E100*H100,2)</f>
        <v>0</v>
      </c>
      <c r="J100" s="175"/>
      <c r="K100" s="176">
        <f>ROUND(E100*J100,2)</f>
        <v>0</v>
      </c>
      <c r="L100" s="176">
        <v>21</v>
      </c>
      <c r="M100" s="176">
        <f>G100*(1+L100/100)</f>
        <v>0</v>
      </c>
      <c r="N100" s="174">
        <v>0</v>
      </c>
      <c r="O100" s="174">
        <f>ROUND(E100*N100,2)</f>
        <v>0</v>
      </c>
      <c r="P100" s="174">
        <v>0</v>
      </c>
      <c r="Q100" s="174">
        <f>ROUND(E100*P100,2)</f>
        <v>0</v>
      </c>
      <c r="R100" s="176" t="s">
        <v>223</v>
      </c>
      <c r="S100" s="176" t="s">
        <v>144</v>
      </c>
      <c r="T100" s="177" t="s">
        <v>144</v>
      </c>
      <c r="U100" s="161">
        <v>0.48</v>
      </c>
      <c r="V100" s="161">
        <f>ROUND(E100*U100,2)</f>
        <v>28.05</v>
      </c>
      <c r="W100" s="161"/>
      <c r="X100" s="161" t="s">
        <v>208</v>
      </c>
      <c r="Y100" s="151"/>
      <c r="Z100" s="151"/>
      <c r="AA100" s="151"/>
      <c r="AB100" s="151"/>
      <c r="AC100" s="151"/>
      <c r="AD100" s="151"/>
      <c r="AE100" s="151"/>
      <c r="AF100" s="151"/>
      <c r="AG100" s="151" t="s">
        <v>209</v>
      </c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</row>
    <row r="101" spans="1:60" outlineLevel="1" x14ac:dyDescent="0.2">
      <c r="A101" s="158"/>
      <c r="B101" s="159"/>
      <c r="C101" s="256" t="s">
        <v>317</v>
      </c>
      <c r="D101" s="257"/>
      <c r="E101" s="257"/>
      <c r="F101" s="257"/>
      <c r="G101" s="257"/>
      <c r="H101" s="161"/>
      <c r="I101" s="161"/>
      <c r="J101" s="161"/>
      <c r="K101" s="161"/>
      <c r="L101" s="161"/>
      <c r="M101" s="161"/>
      <c r="N101" s="160"/>
      <c r="O101" s="160"/>
      <c r="P101" s="160"/>
      <c r="Q101" s="160"/>
      <c r="R101" s="161"/>
      <c r="S101" s="161"/>
      <c r="T101" s="161"/>
      <c r="U101" s="161"/>
      <c r="V101" s="161"/>
      <c r="W101" s="161"/>
      <c r="X101" s="161"/>
      <c r="Y101" s="151"/>
      <c r="Z101" s="151"/>
      <c r="AA101" s="151"/>
      <c r="AB101" s="151"/>
      <c r="AC101" s="151"/>
      <c r="AD101" s="151"/>
      <c r="AE101" s="151"/>
      <c r="AF101" s="151"/>
      <c r="AG101" s="151" t="s">
        <v>219</v>
      </c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93" t="str">
        <f>C101</f>
        <v>bez naložení do dopravní nádoby, ale s vyprázdněním dopravní nádoby na hromadu nebo na dopravní prostředek,</v>
      </c>
      <c r="BB101" s="151"/>
      <c r="BC101" s="151"/>
      <c r="BD101" s="151"/>
      <c r="BE101" s="151"/>
      <c r="BF101" s="151"/>
      <c r="BG101" s="151"/>
      <c r="BH101" s="151"/>
    </row>
    <row r="102" spans="1:60" outlineLevel="1" x14ac:dyDescent="0.2">
      <c r="A102" s="171">
        <v>25</v>
      </c>
      <c r="B102" s="172" t="s">
        <v>322</v>
      </c>
      <c r="C102" s="187" t="s">
        <v>323</v>
      </c>
      <c r="D102" s="173" t="s">
        <v>240</v>
      </c>
      <c r="E102" s="174">
        <v>122.1</v>
      </c>
      <c r="F102" s="175"/>
      <c r="G102" s="176">
        <f>ROUND(E102*F102,2)</f>
        <v>0</v>
      </c>
      <c r="H102" s="175"/>
      <c r="I102" s="176">
        <f>ROUND(E102*H102,2)</f>
        <v>0</v>
      </c>
      <c r="J102" s="175"/>
      <c r="K102" s="176">
        <f>ROUND(E102*J102,2)</f>
        <v>0</v>
      </c>
      <c r="L102" s="176">
        <v>21</v>
      </c>
      <c r="M102" s="176">
        <f>G102*(1+L102/100)</f>
        <v>0</v>
      </c>
      <c r="N102" s="174">
        <v>0</v>
      </c>
      <c r="O102" s="174">
        <f>ROUND(E102*N102,2)</f>
        <v>0</v>
      </c>
      <c r="P102" s="174">
        <v>0</v>
      </c>
      <c r="Q102" s="174">
        <f>ROUND(E102*P102,2)</f>
        <v>0</v>
      </c>
      <c r="R102" s="176" t="s">
        <v>223</v>
      </c>
      <c r="S102" s="176" t="s">
        <v>144</v>
      </c>
      <c r="T102" s="177" t="s">
        <v>144</v>
      </c>
      <c r="U102" s="161">
        <v>0.01</v>
      </c>
      <c r="V102" s="161">
        <f>ROUND(E102*U102,2)</f>
        <v>1.22</v>
      </c>
      <c r="W102" s="161"/>
      <c r="X102" s="161" t="s">
        <v>208</v>
      </c>
      <c r="Y102" s="151"/>
      <c r="Z102" s="151"/>
      <c r="AA102" s="151"/>
      <c r="AB102" s="151"/>
      <c r="AC102" s="151"/>
      <c r="AD102" s="151"/>
      <c r="AE102" s="151"/>
      <c r="AF102" s="151"/>
      <c r="AG102" s="151" t="s">
        <v>209</v>
      </c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</row>
    <row r="103" spans="1:60" outlineLevel="1" x14ac:dyDescent="0.2">
      <c r="A103" s="158"/>
      <c r="B103" s="159"/>
      <c r="C103" s="256" t="s">
        <v>324</v>
      </c>
      <c r="D103" s="257"/>
      <c r="E103" s="257"/>
      <c r="F103" s="257"/>
      <c r="G103" s="257"/>
      <c r="H103" s="161"/>
      <c r="I103" s="161"/>
      <c r="J103" s="161"/>
      <c r="K103" s="161"/>
      <c r="L103" s="161"/>
      <c r="M103" s="161"/>
      <c r="N103" s="160"/>
      <c r="O103" s="160"/>
      <c r="P103" s="160"/>
      <c r="Q103" s="160"/>
      <c r="R103" s="161"/>
      <c r="S103" s="161"/>
      <c r="T103" s="161"/>
      <c r="U103" s="161"/>
      <c r="V103" s="161"/>
      <c r="W103" s="161"/>
      <c r="X103" s="161"/>
      <c r="Y103" s="151"/>
      <c r="Z103" s="151"/>
      <c r="AA103" s="151"/>
      <c r="AB103" s="151"/>
      <c r="AC103" s="151"/>
      <c r="AD103" s="151"/>
      <c r="AE103" s="151"/>
      <c r="AF103" s="151"/>
      <c r="AG103" s="151" t="s">
        <v>219</v>
      </c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</row>
    <row r="104" spans="1:60" outlineLevel="1" x14ac:dyDescent="0.2">
      <c r="A104" s="158"/>
      <c r="B104" s="159"/>
      <c r="C104" s="188" t="s">
        <v>325</v>
      </c>
      <c r="D104" s="162"/>
      <c r="E104" s="163">
        <v>3</v>
      </c>
      <c r="F104" s="161"/>
      <c r="G104" s="161"/>
      <c r="H104" s="161"/>
      <c r="I104" s="161"/>
      <c r="J104" s="161"/>
      <c r="K104" s="161"/>
      <c r="L104" s="161"/>
      <c r="M104" s="161"/>
      <c r="N104" s="160"/>
      <c r="O104" s="160"/>
      <c r="P104" s="160"/>
      <c r="Q104" s="160"/>
      <c r="R104" s="161"/>
      <c r="S104" s="161"/>
      <c r="T104" s="161"/>
      <c r="U104" s="161"/>
      <c r="V104" s="161"/>
      <c r="W104" s="161"/>
      <c r="X104" s="161"/>
      <c r="Y104" s="151"/>
      <c r="Z104" s="151"/>
      <c r="AA104" s="151"/>
      <c r="AB104" s="151"/>
      <c r="AC104" s="151"/>
      <c r="AD104" s="151"/>
      <c r="AE104" s="151"/>
      <c r="AF104" s="151"/>
      <c r="AG104" s="151" t="s">
        <v>149</v>
      </c>
      <c r="AH104" s="151">
        <v>0</v>
      </c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</row>
    <row r="105" spans="1:60" outlineLevel="1" x14ac:dyDescent="0.2">
      <c r="A105" s="158"/>
      <c r="B105" s="159"/>
      <c r="C105" s="188" t="s">
        <v>326</v>
      </c>
      <c r="D105" s="162"/>
      <c r="E105" s="163">
        <v>78.599999999999994</v>
      </c>
      <c r="F105" s="161"/>
      <c r="G105" s="161"/>
      <c r="H105" s="161"/>
      <c r="I105" s="161"/>
      <c r="J105" s="161"/>
      <c r="K105" s="161"/>
      <c r="L105" s="161"/>
      <c r="M105" s="161"/>
      <c r="N105" s="160"/>
      <c r="O105" s="160"/>
      <c r="P105" s="160"/>
      <c r="Q105" s="160"/>
      <c r="R105" s="161"/>
      <c r="S105" s="161"/>
      <c r="T105" s="161"/>
      <c r="U105" s="161"/>
      <c r="V105" s="161"/>
      <c r="W105" s="161"/>
      <c r="X105" s="161"/>
      <c r="Y105" s="151"/>
      <c r="Z105" s="151"/>
      <c r="AA105" s="151"/>
      <c r="AB105" s="151"/>
      <c r="AC105" s="151"/>
      <c r="AD105" s="151"/>
      <c r="AE105" s="151"/>
      <c r="AF105" s="151"/>
      <c r="AG105" s="151" t="s">
        <v>149</v>
      </c>
      <c r="AH105" s="151">
        <v>0</v>
      </c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</row>
    <row r="106" spans="1:60" outlineLevel="1" x14ac:dyDescent="0.2">
      <c r="A106" s="158"/>
      <c r="B106" s="159"/>
      <c r="C106" s="188" t="s">
        <v>327</v>
      </c>
      <c r="D106" s="162"/>
      <c r="E106" s="163">
        <v>1.2</v>
      </c>
      <c r="F106" s="161"/>
      <c r="G106" s="161"/>
      <c r="H106" s="161"/>
      <c r="I106" s="161"/>
      <c r="J106" s="161"/>
      <c r="K106" s="161"/>
      <c r="L106" s="161"/>
      <c r="M106" s="161"/>
      <c r="N106" s="160"/>
      <c r="O106" s="160"/>
      <c r="P106" s="160"/>
      <c r="Q106" s="160"/>
      <c r="R106" s="161"/>
      <c r="S106" s="161"/>
      <c r="T106" s="161"/>
      <c r="U106" s="161"/>
      <c r="V106" s="161"/>
      <c r="W106" s="161"/>
      <c r="X106" s="161"/>
      <c r="Y106" s="151"/>
      <c r="Z106" s="151"/>
      <c r="AA106" s="151"/>
      <c r="AB106" s="151"/>
      <c r="AC106" s="151"/>
      <c r="AD106" s="151"/>
      <c r="AE106" s="151"/>
      <c r="AF106" s="151"/>
      <c r="AG106" s="151" t="s">
        <v>149</v>
      </c>
      <c r="AH106" s="151">
        <v>0</v>
      </c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</row>
    <row r="107" spans="1:60" outlineLevel="1" x14ac:dyDescent="0.2">
      <c r="A107" s="158"/>
      <c r="B107" s="159"/>
      <c r="C107" s="188" t="s">
        <v>328</v>
      </c>
      <c r="D107" s="162"/>
      <c r="E107" s="163">
        <v>39.299999999999997</v>
      </c>
      <c r="F107" s="161"/>
      <c r="G107" s="161"/>
      <c r="H107" s="161"/>
      <c r="I107" s="161"/>
      <c r="J107" s="161"/>
      <c r="K107" s="161"/>
      <c r="L107" s="161"/>
      <c r="M107" s="161"/>
      <c r="N107" s="160"/>
      <c r="O107" s="160"/>
      <c r="P107" s="160"/>
      <c r="Q107" s="160"/>
      <c r="R107" s="161"/>
      <c r="S107" s="161"/>
      <c r="T107" s="161"/>
      <c r="U107" s="161"/>
      <c r="V107" s="161"/>
      <c r="W107" s="161"/>
      <c r="X107" s="161"/>
      <c r="Y107" s="151"/>
      <c r="Z107" s="151"/>
      <c r="AA107" s="151"/>
      <c r="AB107" s="151"/>
      <c r="AC107" s="151"/>
      <c r="AD107" s="151"/>
      <c r="AE107" s="151"/>
      <c r="AF107" s="151"/>
      <c r="AG107" s="151" t="s">
        <v>149</v>
      </c>
      <c r="AH107" s="151">
        <v>0</v>
      </c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</row>
    <row r="108" spans="1:60" ht="22.5" outlineLevel="1" x14ac:dyDescent="0.2">
      <c r="A108" s="171">
        <v>26</v>
      </c>
      <c r="B108" s="172" t="s">
        <v>329</v>
      </c>
      <c r="C108" s="187" t="s">
        <v>330</v>
      </c>
      <c r="D108" s="173" t="s">
        <v>240</v>
      </c>
      <c r="E108" s="174">
        <v>290.25599999999997</v>
      </c>
      <c r="F108" s="175"/>
      <c r="G108" s="176">
        <f>ROUND(E108*F108,2)</f>
        <v>0</v>
      </c>
      <c r="H108" s="175"/>
      <c r="I108" s="176">
        <f>ROUND(E108*H108,2)</f>
        <v>0</v>
      </c>
      <c r="J108" s="175"/>
      <c r="K108" s="176">
        <f>ROUND(E108*J108,2)</f>
        <v>0</v>
      </c>
      <c r="L108" s="176">
        <v>21</v>
      </c>
      <c r="M108" s="176">
        <f>G108*(1+L108/100)</f>
        <v>0</v>
      </c>
      <c r="N108" s="174">
        <v>0</v>
      </c>
      <c r="O108" s="174">
        <f>ROUND(E108*N108,2)</f>
        <v>0</v>
      </c>
      <c r="P108" s="174">
        <v>0</v>
      </c>
      <c r="Q108" s="174">
        <f>ROUND(E108*P108,2)</f>
        <v>0</v>
      </c>
      <c r="R108" s="176" t="s">
        <v>223</v>
      </c>
      <c r="S108" s="176" t="s">
        <v>144</v>
      </c>
      <c r="T108" s="177" t="s">
        <v>144</v>
      </c>
      <c r="U108" s="161">
        <v>0.20200000000000001</v>
      </c>
      <c r="V108" s="161">
        <f>ROUND(E108*U108,2)</f>
        <v>58.63</v>
      </c>
      <c r="W108" s="161"/>
      <c r="X108" s="161" t="s">
        <v>208</v>
      </c>
      <c r="Y108" s="151"/>
      <c r="Z108" s="151"/>
      <c r="AA108" s="151"/>
      <c r="AB108" s="151"/>
      <c r="AC108" s="151"/>
      <c r="AD108" s="151"/>
      <c r="AE108" s="151"/>
      <c r="AF108" s="151"/>
      <c r="AG108" s="151" t="s">
        <v>209</v>
      </c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</row>
    <row r="109" spans="1:60" outlineLevel="1" x14ac:dyDescent="0.2">
      <c r="A109" s="158"/>
      <c r="B109" s="159"/>
      <c r="C109" s="256" t="s">
        <v>331</v>
      </c>
      <c r="D109" s="257"/>
      <c r="E109" s="257"/>
      <c r="F109" s="257"/>
      <c r="G109" s="257"/>
      <c r="H109" s="161"/>
      <c r="I109" s="161"/>
      <c r="J109" s="161"/>
      <c r="K109" s="161"/>
      <c r="L109" s="161"/>
      <c r="M109" s="161"/>
      <c r="N109" s="160"/>
      <c r="O109" s="160"/>
      <c r="P109" s="160"/>
      <c r="Q109" s="160"/>
      <c r="R109" s="161"/>
      <c r="S109" s="161"/>
      <c r="T109" s="161"/>
      <c r="U109" s="161"/>
      <c r="V109" s="161"/>
      <c r="W109" s="161"/>
      <c r="X109" s="161"/>
      <c r="Y109" s="151"/>
      <c r="Z109" s="151"/>
      <c r="AA109" s="151"/>
      <c r="AB109" s="151"/>
      <c r="AC109" s="151"/>
      <c r="AD109" s="151"/>
      <c r="AE109" s="151"/>
      <c r="AF109" s="151"/>
      <c r="AG109" s="151" t="s">
        <v>219</v>
      </c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</row>
    <row r="110" spans="1:60" outlineLevel="1" x14ac:dyDescent="0.2">
      <c r="A110" s="158"/>
      <c r="B110" s="159"/>
      <c r="C110" s="188" t="s">
        <v>332</v>
      </c>
      <c r="D110" s="162"/>
      <c r="E110" s="163">
        <v>462.25599999999997</v>
      </c>
      <c r="F110" s="161"/>
      <c r="G110" s="161"/>
      <c r="H110" s="161"/>
      <c r="I110" s="161"/>
      <c r="J110" s="161"/>
      <c r="K110" s="161"/>
      <c r="L110" s="161"/>
      <c r="M110" s="161"/>
      <c r="N110" s="160"/>
      <c r="O110" s="160"/>
      <c r="P110" s="160"/>
      <c r="Q110" s="160"/>
      <c r="R110" s="161"/>
      <c r="S110" s="161"/>
      <c r="T110" s="161"/>
      <c r="U110" s="161"/>
      <c r="V110" s="161"/>
      <c r="W110" s="161"/>
      <c r="X110" s="161"/>
      <c r="Y110" s="151"/>
      <c r="Z110" s="151"/>
      <c r="AA110" s="151"/>
      <c r="AB110" s="151"/>
      <c r="AC110" s="151"/>
      <c r="AD110" s="151"/>
      <c r="AE110" s="151"/>
      <c r="AF110" s="151"/>
      <c r="AG110" s="151" t="s">
        <v>149</v>
      </c>
      <c r="AH110" s="151">
        <v>0</v>
      </c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60" outlineLevel="1" x14ac:dyDescent="0.2">
      <c r="A111" s="158"/>
      <c r="B111" s="159"/>
      <c r="C111" s="188" t="s">
        <v>333</v>
      </c>
      <c r="D111" s="162"/>
      <c r="E111" s="163">
        <v>-172</v>
      </c>
      <c r="F111" s="161"/>
      <c r="G111" s="161"/>
      <c r="H111" s="161"/>
      <c r="I111" s="161"/>
      <c r="J111" s="161"/>
      <c r="K111" s="161"/>
      <c r="L111" s="161"/>
      <c r="M111" s="161"/>
      <c r="N111" s="160"/>
      <c r="O111" s="160"/>
      <c r="P111" s="160"/>
      <c r="Q111" s="160"/>
      <c r="R111" s="161"/>
      <c r="S111" s="161"/>
      <c r="T111" s="161"/>
      <c r="U111" s="161"/>
      <c r="V111" s="161"/>
      <c r="W111" s="161"/>
      <c r="X111" s="161"/>
      <c r="Y111" s="151"/>
      <c r="Z111" s="151"/>
      <c r="AA111" s="151"/>
      <c r="AB111" s="151"/>
      <c r="AC111" s="151"/>
      <c r="AD111" s="151"/>
      <c r="AE111" s="151"/>
      <c r="AF111" s="151"/>
      <c r="AG111" s="151" t="s">
        <v>149</v>
      </c>
      <c r="AH111" s="151">
        <v>0</v>
      </c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</row>
    <row r="112" spans="1:60" outlineLevel="1" x14ac:dyDescent="0.2">
      <c r="A112" s="171">
        <v>27</v>
      </c>
      <c r="B112" s="172" t="s">
        <v>334</v>
      </c>
      <c r="C112" s="187" t="s">
        <v>335</v>
      </c>
      <c r="D112" s="173" t="s">
        <v>240</v>
      </c>
      <c r="E112" s="174">
        <v>146.73750000000001</v>
      </c>
      <c r="F112" s="175"/>
      <c r="G112" s="176">
        <f>ROUND(E112*F112,2)</f>
        <v>0</v>
      </c>
      <c r="H112" s="175"/>
      <c r="I112" s="176">
        <f>ROUND(E112*H112,2)</f>
        <v>0</v>
      </c>
      <c r="J112" s="175"/>
      <c r="K112" s="176">
        <f>ROUND(E112*J112,2)</f>
        <v>0</v>
      </c>
      <c r="L112" s="176">
        <v>21</v>
      </c>
      <c r="M112" s="176">
        <f>G112*(1+L112/100)</f>
        <v>0</v>
      </c>
      <c r="N112" s="174">
        <v>1.7</v>
      </c>
      <c r="O112" s="174">
        <f>ROUND(E112*N112,2)</f>
        <v>249.45</v>
      </c>
      <c r="P112" s="174">
        <v>0</v>
      </c>
      <c r="Q112" s="174">
        <f>ROUND(E112*P112,2)</f>
        <v>0</v>
      </c>
      <c r="R112" s="176" t="s">
        <v>223</v>
      </c>
      <c r="S112" s="176" t="s">
        <v>144</v>
      </c>
      <c r="T112" s="177" t="s">
        <v>144</v>
      </c>
      <c r="U112" s="161">
        <v>1.59</v>
      </c>
      <c r="V112" s="161">
        <f>ROUND(E112*U112,2)</f>
        <v>233.31</v>
      </c>
      <c r="W112" s="161"/>
      <c r="X112" s="161" t="s">
        <v>208</v>
      </c>
      <c r="Y112" s="151"/>
      <c r="Z112" s="151"/>
      <c r="AA112" s="151"/>
      <c r="AB112" s="151"/>
      <c r="AC112" s="151"/>
      <c r="AD112" s="151"/>
      <c r="AE112" s="151"/>
      <c r="AF112" s="151"/>
      <c r="AG112" s="151" t="s">
        <v>209</v>
      </c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</row>
    <row r="113" spans="1:60" ht="22.5" outlineLevel="1" x14ac:dyDescent="0.2">
      <c r="A113" s="158"/>
      <c r="B113" s="159"/>
      <c r="C113" s="256" t="s">
        <v>336</v>
      </c>
      <c r="D113" s="257"/>
      <c r="E113" s="257"/>
      <c r="F113" s="257"/>
      <c r="G113" s="257"/>
      <c r="H113" s="161"/>
      <c r="I113" s="161"/>
      <c r="J113" s="161"/>
      <c r="K113" s="161"/>
      <c r="L113" s="161"/>
      <c r="M113" s="161"/>
      <c r="N113" s="160"/>
      <c r="O113" s="160"/>
      <c r="P113" s="160"/>
      <c r="Q113" s="160"/>
      <c r="R113" s="161"/>
      <c r="S113" s="161"/>
      <c r="T113" s="161"/>
      <c r="U113" s="161"/>
      <c r="V113" s="161"/>
      <c r="W113" s="161"/>
      <c r="X113" s="161"/>
      <c r="Y113" s="151"/>
      <c r="Z113" s="151"/>
      <c r="AA113" s="151"/>
      <c r="AB113" s="151"/>
      <c r="AC113" s="151"/>
      <c r="AD113" s="151"/>
      <c r="AE113" s="151"/>
      <c r="AF113" s="151"/>
      <c r="AG113" s="151" t="s">
        <v>219</v>
      </c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93" t="str">
        <f>C113</f>
        <v>sypaninou z vhodných hornin tř. 1 - 4 nebo materiálem připraveným podél výkopu ve vzdálenosti do 3 m od jeho kraje, pro jakoukoliv hloubku výkopu a jakoukoliv míru zhutnění,</v>
      </c>
      <c r="BB113" s="151"/>
      <c r="BC113" s="151"/>
      <c r="BD113" s="151"/>
      <c r="BE113" s="151"/>
      <c r="BF113" s="151"/>
      <c r="BG113" s="151"/>
      <c r="BH113" s="151"/>
    </row>
    <row r="114" spans="1:60" outlineLevel="1" x14ac:dyDescent="0.2">
      <c r="A114" s="158"/>
      <c r="B114" s="159"/>
      <c r="C114" s="188" t="s">
        <v>337</v>
      </c>
      <c r="D114" s="162"/>
      <c r="E114" s="163">
        <v>146.73750000000001</v>
      </c>
      <c r="F114" s="161"/>
      <c r="G114" s="161"/>
      <c r="H114" s="161"/>
      <c r="I114" s="161"/>
      <c r="J114" s="161"/>
      <c r="K114" s="161"/>
      <c r="L114" s="161"/>
      <c r="M114" s="161"/>
      <c r="N114" s="160"/>
      <c r="O114" s="160"/>
      <c r="P114" s="160"/>
      <c r="Q114" s="160"/>
      <c r="R114" s="161"/>
      <c r="S114" s="161"/>
      <c r="T114" s="161"/>
      <c r="U114" s="161"/>
      <c r="V114" s="161"/>
      <c r="W114" s="161"/>
      <c r="X114" s="161"/>
      <c r="Y114" s="151"/>
      <c r="Z114" s="151"/>
      <c r="AA114" s="151"/>
      <c r="AB114" s="151"/>
      <c r="AC114" s="151"/>
      <c r="AD114" s="151"/>
      <c r="AE114" s="151"/>
      <c r="AF114" s="151"/>
      <c r="AG114" s="151" t="s">
        <v>149</v>
      </c>
      <c r="AH114" s="151">
        <v>0</v>
      </c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</row>
    <row r="115" spans="1:60" outlineLevel="1" x14ac:dyDescent="0.2">
      <c r="A115" s="171">
        <v>28</v>
      </c>
      <c r="B115" s="172" t="s">
        <v>338</v>
      </c>
      <c r="C115" s="187" t="s">
        <v>339</v>
      </c>
      <c r="D115" s="173" t="s">
        <v>340</v>
      </c>
      <c r="E115" s="174">
        <v>462.25599999999997</v>
      </c>
      <c r="F115" s="175"/>
      <c r="G115" s="176">
        <f>ROUND(E115*F115,2)</f>
        <v>0</v>
      </c>
      <c r="H115" s="175"/>
      <c r="I115" s="176">
        <f>ROUND(E115*H115,2)</f>
        <v>0</v>
      </c>
      <c r="J115" s="175"/>
      <c r="K115" s="176">
        <f>ROUND(E115*J115,2)</f>
        <v>0</v>
      </c>
      <c r="L115" s="176">
        <v>21</v>
      </c>
      <c r="M115" s="176">
        <f>G115*(1+L115/100)</f>
        <v>0</v>
      </c>
      <c r="N115" s="174">
        <v>0</v>
      </c>
      <c r="O115" s="174">
        <f>ROUND(E115*N115,2)</f>
        <v>0</v>
      </c>
      <c r="P115" s="174">
        <v>0</v>
      </c>
      <c r="Q115" s="174">
        <f>ROUND(E115*P115,2)</f>
        <v>0</v>
      </c>
      <c r="R115" s="176"/>
      <c r="S115" s="176" t="s">
        <v>162</v>
      </c>
      <c r="T115" s="177" t="s">
        <v>145</v>
      </c>
      <c r="U115" s="161">
        <v>0</v>
      </c>
      <c r="V115" s="161">
        <f>ROUND(E115*U115,2)</f>
        <v>0</v>
      </c>
      <c r="W115" s="161"/>
      <c r="X115" s="161" t="s">
        <v>341</v>
      </c>
      <c r="Y115" s="151"/>
      <c r="Z115" s="151"/>
      <c r="AA115" s="151"/>
      <c r="AB115" s="151"/>
      <c r="AC115" s="151"/>
      <c r="AD115" s="151"/>
      <c r="AE115" s="151"/>
      <c r="AF115" s="151"/>
      <c r="AG115" s="151" t="s">
        <v>342</v>
      </c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</row>
    <row r="116" spans="1:60" outlineLevel="1" x14ac:dyDescent="0.2">
      <c r="A116" s="158"/>
      <c r="B116" s="159"/>
      <c r="C116" s="188" t="s">
        <v>343</v>
      </c>
      <c r="D116" s="162"/>
      <c r="E116" s="163">
        <v>111.642</v>
      </c>
      <c r="F116" s="161"/>
      <c r="G116" s="161"/>
      <c r="H116" s="161"/>
      <c r="I116" s="161"/>
      <c r="J116" s="161"/>
      <c r="K116" s="161"/>
      <c r="L116" s="161"/>
      <c r="M116" s="161"/>
      <c r="N116" s="160"/>
      <c r="O116" s="160"/>
      <c r="P116" s="160"/>
      <c r="Q116" s="160"/>
      <c r="R116" s="161"/>
      <c r="S116" s="161"/>
      <c r="T116" s="161"/>
      <c r="U116" s="161"/>
      <c r="V116" s="161"/>
      <c r="W116" s="161"/>
      <c r="X116" s="161"/>
      <c r="Y116" s="151"/>
      <c r="Z116" s="151"/>
      <c r="AA116" s="151"/>
      <c r="AB116" s="151"/>
      <c r="AC116" s="151"/>
      <c r="AD116" s="151"/>
      <c r="AE116" s="151"/>
      <c r="AF116" s="151"/>
      <c r="AG116" s="151" t="s">
        <v>149</v>
      </c>
      <c r="AH116" s="151">
        <v>0</v>
      </c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</row>
    <row r="117" spans="1:60" outlineLevel="1" x14ac:dyDescent="0.2">
      <c r="A117" s="158"/>
      <c r="B117" s="159"/>
      <c r="C117" s="188" t="s">
        <v>344</v>
      </c>
      <c r="D117" s="162"/>
      <c r="E117" s="163">
        <v>292.178</v>
      </c>
      <c r="F117" s="161"/>
      <c r="G117" s="161"/>
      <c r="H117" s="161"/>
      <c r="I117" s="161"/>
      <c r="J117" s="161"/>
      <c r="K117" s="161"/>
      <c r="L117" s="161"/>
      <c r="M117" s="161"/>
      <c r="N117" s="160"/>
      <c r="O117" s="160"/>
      <c r="P117" s="160"/>
      <c r="Q117" s="160"/>
      <c r="R117" s="161"/>
      <c r="S117" s="161"/>
      <c r="T117" s="161"/>
      <c r="U117" s="161"/>
      <c r="V117" s="161"/>
      <c r="W117" s="161"/>
      <c r="X117" s="161"/>
      <c r="Y117" s="151"/>
      <c r="Z117" s="151"/>
      <c r="AA117" s="151"/>
      <c r="AB117" s="151"/>
      <c r="AC117" s="151"/>
      <c r="AD117" s="151"/>
      <c r="AE117" s="151"/>
      <c r="AF117" s="151"/>
      <c r="AG117" s="151" t="s">
        <v>149</v>
      </c>
      <c r="AH117" s="151">
        <v>0</v>
      </c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</row>
    <row r="118" spans="1:60" outlineLevel="1" x14ac:dyDescent="0.2">
      <c r="A118" s="158"/>
      <c r="B118" s="159"/>
      <c r="C118" s="188" t="s">
        <v>345</v>
      </c>
      <c r="D118" s="162"/>
      <c r="E118" s="163">
        <v>58.436</v>
      </c>
      <c r="F118" s="161"/>
      <c r="G118" s="161"/>
      <c r="H118" s="161"/>
      <c r="I118" s="161"/>
      <c r="J118" s="161"/>
      <c r="K118" s="161"/>
      <c r="L118" s="161"/>
      <c r="M118" s="161"/>
      <c r="N118" s="160"/>
      <c r="O118" s="160"/>
      <c r="P118" s="160"/>
      <c r="Q118" s="160"/>
      <c r="R118" s="161"/>
      <c r="S118" s="161"/>
      <c r="T118" s="161"/>
      <c r="U118" s="161"/>
      <c r="V118" s="161"/>
      <c r="W118" s="161"/>
      <c r="X118" s="161"/>
      <c r="Y118" s="151"/>
      <c r="Z118" s="151"/>
      <c r="AA118" s="151"/>
      <c r="AB118" s="151"/>
      <c r="AC118" s="151"/>
      <c r="AD118" s="151"/>
      <c r="AE118" s="151"/>
      <c r="AF118" s="151"/>
      <c r="AG118" s="151" t="s">
        <v>149</v>
      </c>
      <c r="AH118" s="151">
        <v>0</v>
      </c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</row>
    <row r="119" spans="1:60" outlineLevel="1" x14ac:dyDescent="0.2">
      <c r="A119" s="171">
        <v>29</v>
      </c>
      <c r="B119" s="172" t="s">
        <v>346</v>
      </c>
      <c r="C119" s="187" t="s">
        <v>347</v>
      </c>
      <c r="D119" s="173" t="s">
        <v>348</v>
      </c>
      <c r="E119" s="174">
        <v>336.31200000000001</v>
      </c>
      <c r="F119" s="175"/>
      <c r="G119" s="176">
        <f>ROUND(E119*F119,2)</f>
        <v>0</v>
      </c>
      <c r="H119" s="175"/>
      <c r="I119" s="176">
        <f>ROUND(E119*H119,2)</f>
        <v>0</v>
      </c>
      <c r="J119" s="175"/>
      <c r="K119" s="176">
        <f>ROUND(E119*J119,2)</f>
        <v>0</v>
      </c>
      <c r="L119" s="176">
        <v>21</v>
      </c>
      <c r="M119" s="176">
        <f>G119*(1+L119/100)</f>
        <v>0</v>
      </c>
      <c r="N119" s="174">
        <v>1</v>
      </c>
      <c r="O119" s="174">
        <f>ROUND(E119*N119,2)</f>
        <v>336.31</v>
      </c>
      <c r="P119" s="174">
        <v>0</v>
      </c>
      <c r="Q119" s="174">
        <f>ROUND(E119*P119,2)</f>
        <v>0</v>
      </c>
      <c r="R119" s="176" t="s">
        <v>349</v>
      </c>
      <c r="S119" s="176" t="s">
        <v>144</v>
      </c>
      <c r="T119" s="177" t="s">
        <v>144</v>
      </c>
      <c r="U119" s="161">
        <v>0</v>
      </c>
      <c r="V119" s="161">
        <f>ROUND(E119*U119,2)</f>
        <v>0</v>
      </c>
      <c r="W119" s="161"/>
      <c r="X119" s="161" t="s">
        <v>350</v>
      </c>
      <c r="Y119" s="151"/>
      <c r="Z119" s="151"/>
      <c r="AA119" s="151"/>
      <c r="AB119" s="151"/>
      <c r="AC119" s="151"/>
      <c r="AD119" s="151"/>
      <c r="AE119" s="151"/>
      <c r="AF119" s="151"/>
      <c r="AG119" s="151" t="s">
        <v>351</v>
      </c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</row>
    <row r="120" spans="1:60" outlineLevel="1" x14ac:dyDescent="0.2">
      <c r="A120" s="158"/>
      <c r="B120" s="159"/>
      <c r="C120" s="188" t="s">
        <v>352</v>
      </c>
      <c r="D120" s="162"/>
      <c r="E120" s="163">
        <v>336.31200000000001</v>
      </c>
      <c r="F120" s="161"/>
      <c r="G120" s="161"/>
      <c r="H120" s="161"/>
      <c r="I120" s="161"/>
      <c r="J120" s="161"/>
      <c r="K120" s="161"/>
      <c r="L120" s="161"/>
      <c r="M120" s="161"/>
      <c r="N120" s="160"/>
      <c r="O120" s="160"/>
      <c r="P120" s="160"/>
      <c r="Q120" s="160"/>
      <c r="R120" s="161"/>
      <c r="S120" s="161"/>
      <c r="T120" s="161"/>
      <c r="U120" s="161"/>
      <c r="V120" s="161"/>
      <c r="W120" s="161"/>
      <c r="X120" s="161"/>
      <c r="Y120" s="151"/>
      <c r="Z120" s="151"/>
      <c r="AA120" s="151"/>
      <c r="AB120" s="151"/>
      <c r="AC120" s="151"/>
      <c r="AD120" s="151"/>
      <c r="AE120" s="151"/>
      <c r="AF120" s="151"/>
      <c r="AG120" s="151" t="s">
        <v>149</v>
      </c>
      <c r="AH120" s="151">
        <v>0</v>
      </c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</row>
    <row r="121" spans="1:60" x14ac:dyDescent="0.2">
      <c r="A121" s="165" t="s">
        <v>139</v>
      </c>
      <c r="B121" s="166" t="s">
        <v>66</v>
      </c>
      <c r="C121" s="186" t="s">
        <v>87</v>
      </c>
      <c r="D121" s="167"/>
      <c r="E121" s="168"/>
      <c r="F121" s="169"/>
      <c r="G121" s="169">
        <f>SUMIF(AG122:AG126,"&lt;&gt;NOR",G122:G126)</f>
        <v>0</v>
      </c>
      <c r="H121" s="169"/>
      <c r="I121" s="169">
        <f>SUM(I122:I126)</f>
        <v>0</v>
      </c>
      <c r="J121" s="169"/>
      <c r="K121" s="169">
        <f>SUM(K122:K126)</f>
        <v>0</v>
      </c>
      <c r="L121" s="169"/>
      <c r="M121" s="169">
        <f>SUM(M122:M126)</f>
        <v>0</v>
      </c>
      <c r="N121" s="168"/>
      <c r="O121" s="168">
        <f>SUM(O122:O126)</f>
        <v>47.7</v>
      </c>
      <c r="P121" s="168"/>
      <c r="Q121" s="168">
        <f>SUM(Q122:Q126)</f>
        <v>0</v>
      </c>
      <c r="R121" s="169"/>
      <c r="S121" s="169"/>
      <c r="T121" s="170"/>
      <c r="U121" s="164"/>
      <c r="V121" s="164">
        <f>SUM(V122:V126)</f>
        <v>48.38</v>
      </c>
      <c r="W121" s="164"/>
      <c r="X121" s="164"/>
      <c r="AG121" t="s">
        <v>140</v>
      </c>
    </row>
    <row r="122" spans="1:60" outlineLevel="1" x14ac:dyDescent="0.2">
      <c r="A122" s="171">
        <v>30</v>
      </c>
      <c r="B122" s="172" t="s">
        <v>353</v>
      </c>
      <c r="C122" s="187" t="s">
        <v>354</v>
      </c>
      <c r="D122" s="173" t="s">
        <v>232</v>
      </c>
      <c r="E122" s="174">
        <v>215</v>
      </c>
      <c r="F122" s="175"/>
      <c r="G122" s="176">
        <f>ROUND(E122*F122,2)</f>
        <v>0</v>
      </c>
      <c r="H122" s="175"/>
      <c r="I122" s="176">
        <f>ROUND(E122*H122,2)</f>
        <v>0</v>
      </c>
      <c r="J122" s="175"/>
      <c r="K122" s="176">
        <f>ROUND(E122*J122,2)</f>
        <v>0</v>
      </c>
      <c r="L122" s="176">
        <v>21</v>
      </c>
      <c r="M122" s="176">
        <f>G122*(1+L122/100)</f>
        <v>0</v>
      </c>
      <c r="N122" s="174">
        <v>0.22106999999999999</v>
      </c>
      <c r="O122" s="174">
        <f>ROUND(E122*N122,2)</f>
        <v>47.53</v>
      </c>
      <c r="P122" s="174">
        <v>0</v>
      </c>
      <c r="Q122" s="174">
        <f>ROUND(E122*P122,2)</f>
        <v>0</v>
      </c>
      <c r="R122" s="176" t="s">
        <v>355</v>
      </c>
      <c r="S122" s="176" t="s">
        <v>144</v>
      </c>
      <c r="T122" s="177" t="s">
        <v>144</v>
      </c>
      <c r="U122" s="161">
        <v>0.185</v>
      </c>
      <c r="V122" s="161">
        <f>ROUND(E122*U122,2)</f>
        <v>39.78</v>
      </c>
      <c r="W122" s="161"/>
      <c r="X122" s="161" t="s">
        <v>208</v>
      </c>
      <c r="Y122" s="151"/>
      <c r="Z122" s="151"/>
      <c r="AA122" s="151"/>
      <c r="AB122" s="151"/>
      <c r="AC122" s="151"/>
      <c r="AD122" s="151"/>
      <c r="AE122" s="151"/>
      <c r="AF122" s="151"/>
      <c r="AG122" s="151" t="s">
        <v>209</v>
      </c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</row>
    <row r="123" spans="1:60" outlineLevel="1" x14ac:dyDescent="0.2">
      <c r="A123" s="158"/>
      <c r="B123" s="159"/>
      <c r="C123" s="256" t="s">
        <v>356</v>
      </c>
      <c r="D123" s="257"/>
      <c r="E123" s="257"/>
      <c r="F123" s="257"/>
      <c r="G123" s="257"/>
      <c r="H123" s="161"/>
      <c r="I123" s="161"/>
      <c r="J123" s="161"/>
      <c r="K123" s="161"/>
      <c r="L123" s="161"/>
      <c r="M123" s="161"/>
      <c r="N123" s="160"/>
      <c r="O123" s="160"/>
      <c r="P123" s="160"/>
      <c r="Q123" s="160"/>
      <c r="R123" s="161"/>
      <c r="S123" s="161"/>
      <c r="T123" s="161"/>
      <c r="U123" s="161"/>
      <c r="V123" s="161"/>
      <c r="W123" s="161"/>
      <c r="X123" s="161"/>
      <c r="Y123" s="151"/>
      <c r="Z123" s="151"/>
      <c r="AA123" s="151"/>
      <c r="AB123" s="151"/>
      <c r="AC123" s="151"/>
      <c r="AD123" s="151"/>
      <c r="AE123" s="151"/>
      <c r="AF123" s="151"/>
      <c r="AG123" s="151" t="s">
        <v>219</v>
      </c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93" t="str">
        <f>C123</f>
        <v>se zřízením štěrkopískového lože pod trubky a s jejich obsypem v průměrném celkovém množství do 0,15 m3/m,</v>
      </c>
      <c r="BB123" s="151"/>
      <c r="BC123" s="151"/>
      <c r="BD123" s="151"/>
      <c r="BE123" s="151"/>
      <c r="BF123" s="151"/>
      <c r="BG123" s="151"/>
      <c r="BH123" s="151"/>
    </row>
    <row r="124" spans="1:60" outlineLevel="1" x14ac:dyDescent="0.2">
      <c r="A124" s="178">
        <v>31</v>
      </c>
      <c r="B124" s="179" t="s">
        <v>357</v>
      </c>
      <c r="C124" s="189" t="s">
        <v>358</v>
      </c>
      <c r="D124" s="180" t="s">
        <v>206</v>
      </c>
      <c r="E124" s="181">
        <v>215</v>
      </c>
      <c r="F124" s="182"/>
      <c r="G124" s="183">
        <f>ROUND(E124*F124,2)</f>
        <v>0</v>
      </c>
      <c r="H124" s="182"/>
      <c r="I124" s="183">
        <f>ROUND(E124*H124,2)</f>
        <v>0</v>
      </c>
      <c r="J124" s="182"/>
      <c r="K124" s="183">
        <f>ROUND(E124*J124,2)</f>
        <v>0</v>
      </c>
      <c r="L124" s="183">
        <v>21</v>
      </c>
      <c r="M124" s="183">
        <f>G124*(1+L124/100)</f>
        <v>0</v>
      </c>
      <c r="N124" s="181">
        <v>3.0000000000000001E-5</v>
      </c>
      <c r="O124" s="181">
        <f>ROUND(E124*N124,2)</f>
        <v>0.01</v>
      </c>
      <c r="P124" s="181">
        <v>0</v>
      </c>
      <c r="Q124" s="181">
        <f>ROUND(E124*P124,2)</f>
        <v>0</v>
      </c>
      <c r="R124" s="183" t="s">
        <v>359</v>
      </c>
      <c r="S124" s="183" t="s">
        <v>144</v>
      </c>
      <c r="T124" s="184" t="s">
        <v>144</v>
      </c>
      <c r="U124" s="161">
        <v>0.04</v>
      </c>
      <c r="V124" s="161">
        <f>ROUND(E124*U124,2)</f>
        <v>8.6</v>
      </c>
      <c r="W124" s="161"/>
      <c r="X124" s="161" t="s">
        <v>208</v>
      </c>
      <c r="Y124" s="151"/>
      <c r="Z124" s="151"/>
      <c r="AA124" s="151"/>
      <c r="AB124" s="151"/>
      <c r="AC124" s="151"/>
      <c r="AD124" s="151"/>
      <c r="AE124" s="151"/>
      <c r="AF124" s="151"/>
      <c r="AG124" s="151" t="s">
        <v>209</v>
      </c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</row>
    <row r="125" spans="1:60" outlineLevel="1" x14ac:dyDescent="0.2">
      <c r="A125" s="178">
        <v>32</v>
      </c>
      <c r="B125" s="179" t="s">
        <v>360</v>
      </c>
      <c r="C125" s="189" t="s">
        <v>361</v>
      </c>
      <c r="D125" s="180" t="s">
        <v>232</v>
      </c>
      <c r="E125" s="181">
        <v>215</v>
      </c>
      <c r="F125" s="182"/>
      <c r="G125" s="183">
        <f>ROUND(E125*F125,2)</f>
        <v>0</v>
      </c>
      <c r="H125" s="182"/>
      <c r="I125" s="183">
        <f>ROUND(E125*H125,2)</f>
        <v>0</v>
      </c>
      <c r="J125" s="182"/>
      <c r="K125" s="183">
        <f>ROUND(E125*J125,2)</f>
        <v>0</v>
      </c>
      <c r="L125" s="183">
        <v>21</v>
      </c>
      <c r="M125" s="183">
        <f>G125*(1+L125/100)</f>
        <v>0</v>
      </c>
      <c r="N125" s="181">
        <v>4.8000000000000001E-4</v>
      </c>
      <c r="O125" s="181">
        <f>ROUND(E125*N125,2)</f>
        <v>0.1</v>
      </c>
      <c r="P125" s="181">
        <v>0</v>
      </c>
      <c r="Q125" s="181">
        <f>ROUND(E125*P125,2)</f>
        <v>0</v>
      </c>
      <c r="R125" s="183" t="s">
        <v>349</v>
      </c>
      <c r="S125" s="183" t="s">
        <v>144</v>
      </c>
      <c r="T125" s="184" t="s">
        <v>144</v>
      </c>
      <c r="U125" s="161">
        <v>0</v>
      </c>
      <c r="V125" s="161">
        <f>ROUND(E125*U125,2)</f>
        <v>0</v>
      </c>
      <c r="W125" s="161"/>
      <c r="X125" s="161" t="s">
        <v>350</v>
      </c>
      <c r="Y125" s="151"/>
      <c r="Z125" s="151"/>
      <c r="AA125" s="151"/>
      <c r="AB125" s="151"/>
      <c r="AC125" s="151"/>
      <c r="AD125" s="151"/>
      <c r="AE125" s="151"/>
      <c r="AF125" s="151"/>
      <c r="AG125" s="151" t="s">
        <v>351</v>
      </c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</row>
    <row r="126" spans="1:60" ht="22.5" outlineLevel="1" x14ac:dyDescent="0.2">
      <c r="A126" s="178">
        <v>33</v>
      </c>
      <c r="B126" s="179" t="s">
        <v>362</v>
      </c>
      <c r="C126" s="189" t="s">
        <v>363</v>
      </c>
      <c r="D126" s="180" t="s">
        <v>206</v>
      </c>
      <c r="E126" s="181">
        <v>215</v>
      </c>
      <c r="F126" s="182"/>
      <c r="G126" s="183">
        <f>ROUND(E126*F126,2)</f>
        <v>0</v>
      </c>
      <c r="H126" s="182"/>
      <c r="I126" s="183">
        <f>ROUND(E126*H126,2)</f>
        <v>0</v>
      </c>
      <c r="J126" s="182"/>
      <c r="K126" s="183">
        <f>ROUND(E126*J126,2)</f>
        <v>0</v>
      </c>
      <c r="L126" s="183">
        <v>21</v>
      </c>
      <c r="M126" s="183">
        <f>G126*(1+L126/100)</f>
        <v>0</v>
      </c>
      <c r="N126" s="181">
        <v>2.9999999999999997E-4</v>
      </c>
      <c r="O126" s="181">
        <f>ROUND(E126*N126,2)</f>
        <v>0.06</v>
      </c>
      <c r="P126" s="181">
        <v>0</v>
      </c>
      <c r="Q126" s="181">
        <f>ROUND(E126*P126,2)</f>
        <v>0</v>
      </c>
      <c r="R126" s="183" t="s">
        <v>349</v>
      </c>
      <c r="S126" s="183" t="s">
        <v>144</v>
      </c>
      <c r="T126" s="184" t="s">
        <v>144</v>
      </c>
      <c r="U126" s="161">
        <v>0</v>
      </c>
      <c r="V126" s="161">
        <f>ROUND(E126*U126,2)</f>
        <v>0</v>
      </c>
      <c r="W126" s="161"/>
      <c r="X126" s="161" t="s">
        <v>350</v>
      </c>
      <c r="Y126" s="151"/>
      <c r="Z126" s="151"/>
      <c r="AA126" s="151"/>
      <c r="AB126" s="151"/>
      <c r="AC126" s="151"/>
      <c r="AD126" s="151"/>
      <c r="AE126" s="151"/>
      <c r="AF126" s="151"/>
      <c r="AG126" s="151" t="s">
        <v>351</v>
      </c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</row>
    <row r="127" spans="1:60" x14ac:dyDescent="0.2">
      <c r="A127" s="165" t="s">
        <v>139</v>
      </c>
      <c r="B127" s="166" t="s">
        <v>60</v>
      </c>
      <c r="C127" s="186" t="s">
        <v>88</v>
      </c>
      <c r="D127" s="167"/>
      <c r="E127" s="168"/>
      <c r="F127" s="169"/>
      <c r="G127" s="169">
        <f>SUMIF(AG128:AG135,"&lt;&gt;NOR",G128:G135)</f>
        <v>0</v>
      </c>
      <c r="H127" s="169"/>
      <c r="I127" s="169">
        <f>SUM(I128:I135)</f>
        <v>0</v>
      </c>
      <c r="J127" s="169"/>
      <c r="K127" s="169">
        <f>SUM(K128:K135)</f>
        <v>0</v>
      </c>
      <c r="L127" s="169"/>
      <c r="M127" s="169">
        <f>SUM(M128:M135)</f>
        <v>0</v>
      </c>
      <c r="N127" s="168"/>
      <c r="O127" s="168">
        <f>SUM(O128:O135)</f>
        <v>41.29</v>
      </c>
      <c r="P127" s="168"/>
      <c r="Q127" s="168">
        <f>SUM(Q128:Q135)</f>
        <v>0</v>
      </c>
      <c r="R127" s="169"/>
      <c r="S127" s="169"/>
      <c r="T127" s="170"/>
      <c r="U127" s="164"/>
      <c r="V127" s="164">
        <f>SUM(V128:V135)</f>
        <v>31.46</v>
      </c>
      <c r="W127" s="164"/>
      <c r="X127" s="164"/>
      <c r="AG127" t="s">
        <v>140</v>
      </c>
    </row>
    <row r="128" spans="1:60" outlineLevel="1" x14ac:dyDescent="0.2">
      <c r="A128" s="171">
        <v>34</v>
      </c>
      <c r="B128" s="172" t="s">
        <v>364</v>
      </c>
      <c r="C128" s="187" t="s">
        <v>365</v>
      </c>
      <c r="D128" s="173" t="s">
        <v>240</v>
      </c>
      <c r="E128" s="174">
        <v>21.5</v>
      </c>
      <c r="F128" s="175"/>
      <c r="G128" s="176">
        <f>ROUND(E128*F128,2)</f>
        <v>0</v>
      </c>
      <c r="H128" s="175"/>
      <c r="I128" s="176">
        <f>ROUND(E128*H128,2)</f>
        <v>0</v>
      </c>
      <c r="J128" s="175"/>
      <c r="K128" s="176">
        <f>ROUND(E128*J128,2)</f>
        <v>0</v>
      </c>
      <c r="L128" s="176">
        <v>21</v>
      </c>
      <c r="M128" s="176">
        <f>G128*(1+L128/100)</f>
        <v>0</v>
      </c>
      <c r="N128" s="174">
        <v>1.8907700000000001</v>
      </c>
      <c r="O128" s="174">
        <f>ROUND(E128*N128,2)</f>
        <v>40.65</v>
      </c>
      <c r="P128" s="174">
        <v>0</v>
      </c>
      <c r="Q128" s="174">
        <f>ROUND(E128*P128,2)</f>
        <v>0</v>
      </c>
      <c r="R128" s="176" t="s">
        <v>355</v>
      </c>
      <c r="S128" s="176" t="s">
        <v>144</v>
      </c>
      <c r="T128" s="177" t="s">
        <v>144</v>
      </c>
      <c r="U128" s="161">
        <v>1.32</v>
      </c>
      <c r="V128" s="161">
        <f>ROUND(E128*U128,2)</f>
        <v>28.38</v>
      </c>
      <c r="W128" s="161"/>
      <c r="X128" s="161" t="s">
        <v>208</v>
      </c>
      <c r="Y128" s="151"/>
      <c r="Z128" s="151"/>
      <c r="AA128" s="151"/>
      <c r="AB128" s="151"/>
      <c r="AC128" s="151"/>
      <c r="AD128" s="151"/>
      <c r="AE128" s="151"/>
      <c r="AF128" s="151"/>
      <c r="AG128" s="151" t="s">
        <v>209</v>
      </c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</row>
    <row r="129" spans="1:60" outlineLevel="1" x14ac:dyDescent="0.2">
      <c r="A129" s="158"/>
      <c r="B129" s="159"/>
      <c r="C129" s="256" t="s">
        <v>366</v>
      </c>
      <c r="D129" s="257"/>
      <c r="E129" s="257"/>
      <c r="F129" s="257"/>
      <c r="G129" s="257"/>
      <c r="H129" s="161"/>
      <c r="I129" s="161"/>
      <c r="J129" s="161"/>
      <c r="K129" s="161"/>
      <c r="L129" s="161"/>
      <c r="M129" s="161"/>
      <c r="N129" s="160"/>
      <c r="O129" s="160"/>
      <c r="P129" s="160"/>
      <c r="Q129" s="160"/>
      <c r="R129" s="161"/>
      <c r="S129" s="161"/>
      <c r="T129" s="161"/>
      <c r="U129" s="161"/>
      <c r="V129" s="161"/>
      <c r="W129" s="161"/>
      <c r="X129" s="161"/>
      <c r="Y129" s="151"/>
      <c r="Z129" s="151"/>
      <c r="AA129" s="151"/>
      <c r="AB129" s="151"/>
      <c r="AC129" s="151"/>
      <c r="AD129" s="151"/>
      <c r="AE129" s="151"/>
      <c r="AF129" s="151"/>
      <c r="AG129" s="151" t="s">
        <v>219</v>
      </c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</row>
    <row r="130" spans="1:60" outlineLevel="1" x14ac:dyDescent="0.2">
      <c r="A130" s="158"/>
      <c r="B130" s="159"/>
      <c r="C130" s="188" t="s">
        <v>367</v>
      </c>
      <c r="D130" s="162"/>
      <c r="E130" s="163">
        <v>21.5</v>
      </c>
      <c r="F130" s="161"/>
      <c r="G130" s="161"/>
      <c r="H130" s="161"/>
      <c r="I130" s="161"/>
      <c r="J130" s="161"/>
      <c r="K130" s="161"/>
      <c r="L130" s="161"/>
      <c r="M130" s="161"/>
      <c r="N130" s="160"/>
      <c r="O130" s="160"/>
      <c r="P130" s="160"/>
      <c r="Q130" s="160"/>
      <c r="R130" s="161"/>
      <c r="S130" s="161"/>
      <c r="T130" s="161"/>
      <c r="U130" s="161"/>
      <c r="V130" s="161"/>
      <c r="W130" s="161"/>
      <c r="X130" s="161"/>
      <c r="Y130" s="151"/>
      <c r="Z130" s="151"/>
      <c r="AA130" s="151"/>
      <c r="AB130" s="151"/>
      <c r="AC130" s="151"/>
      <c r="AD130" s="151"/>
      <c r="AE130" s="151"/>
      <c r="AF130" s="151"/>
      <c r="AG130" s="151" t="s">
        <v>149</v>
      </c>
      <c r="AH130" s="151">
        <v>0</v>
      </c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</row>
    <row r="131" spans="1:60" ht="22.5" outlineLevel="1" x14ac:dyDescent="0.2">
      <c r="A131" s="178">
        <v>35</v>
      </c>
      <c r="B131" s="179" t="s">
        <v>368</v>
      </c>
      <c r="C131" s="189" t="s">
        <v>369</v>
      </c>
      <c r="D131" s="180" t="s">
        <v>311</v>
      </c>
      <c r="E131" s="181">
        <v>11</v>
      </c>
      <c r="F131" s="182"/>
      <c r="G131" s="183">
        <f>ROUND(E131*F131,2)</f>
        <v>0</v>
      </c>
      <c r="H131" s="182"/>
      <c r="I131" s="183">
        <f>ROUND(E131*H131,2)</f>
        <v>0</v>
      </c>
      <c r="J131" s="182"/>
      <c r="K131" s="183">
        <f>ROUND(E131*J131,2)</f>
        <v>0</v>
      </c>
      <c r="L131" s="183">
        <v>21</v>
      </c>
      <c r="M131" s="183">
        <f>G131*(1+L131/100)</f>
        <v>0</v>
      </c>
      <c r="N131" s="181">
        <v>6.6E-3</v>
      </c>
      <c r="O131" s="181">
        <f>ROUND(E131*N131,2)</f>
        <v>7.0000000000000007E-2</v>
      </c>
      <c r="P131" s="181">
        <v>0</v>
      </c>
      <c r="Q131" s="181">
        <f>ROUND(E131*P131,2)</f>
        <v>0</v>
      </c>
      <c r="R131" s="183" t="s">
        <v>355</v>
      </c>
      <c r="S131" s="183" t="s">
        <v>144</v>
      </c>
      <c r="T131" s="184" t="s">
        <v>144</v>
      </c>
      <c r="U131" s="161">
        <v>0.28000000000000003</v>
      </c>
      <c r="V131" s="161">
        <f>ROUND(E131*U131,2)</f>
        <v>3.08</v>
      </c>
      <c r="W131" s="161"/>
      <c r="X131" s="161" t="s">
        <v>208</v>
      </c>
      <c r="Y131" s="151"/>
      <c r="Z131" s="151"/>
      <c r="AA131" s="151"/>
      <c r="AB131" s="151"/>
      <c r="AC131" s="151"/>
      <c r="AD131" s="151"/>
      <c r="AE131" s="151"/>
      <c r="AF131" s="151"/>
      <c r="AG131" s="151" t="s">
        <v>209</v>
      </c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</row>
    <row r="132" spans="1:60" outlineLevel="1" x14ac:dyDescent="0.2">
      <c r="A132" s="178">
        <v>36</v>
      </c>
      <c r="B132" s="179" t="s">
        <v>370</v>
      </c>
      <c r="C132" s="189" t="s">
        <v>371</v>
      </c>
      <c r="D132" s="180" t="s">
        <v>311</v>
      </c>
      <c r="E132" s="181">
        <v>2.02</v>
      </c>
      <c r="F132" s="182"/>
      <c r="G132" s="183">
        <f>ROUND(E132*F132,2)</f>
        <v>0</v>
      </c>
      <c r="H132" s="182"/>
      <c r="I132" s="183">
        <f>ROUND(E132*H132,2)</f>
        <v>0</v>
      </c>
      <c r="J132" s="182"/>
      <c r="K132" s="183">
        <f>ROUND(E132*J132,2)</f>
        <v>0</v>
      </c>
      <c r="L132" s="183">
        <v>21</v>
      </c>
      <c r="M132" s="183">
        <f>G132*(1+L132/100)</f>
        <v>0</v>
      </c>
      <c r="N132" s="181">
        <v>2.4E-2</v>
      </c>
      <c r="O132" s="181">
        <f>ROUND(E132*N132,2)</f>
        <v>0.05</v>
      </c>
      <c r="P132" s="181">
        <v>0</v>
      </c>
      <c r="Q132" s="181">
        <f>ROUND(E132*P132,2)</f>
        <v>0</v>
      </c>
      <c r="R132" s="183" t="s">
        <v>349</v>
      </c>
      <c r="S132" s="183" t="s">
        <v>144</v>
      </c>
      <c r="T132" s="184" t="s">
        <v>144</v>
      </c>
      <c r="U132" s="161">
        <v>0</v>
      </c>
      <c r="V132" s="161">
        <f>ROUND(E132*U132,2)</f>
        <v>0</v>
      </c>
      <c r="W132" s="161"/>
      <c r="X132" s="161" t="s">
        <v>350</v>
      </c>
      <c r="Y132" s="151"/>
      <c r="Z132" s="151"/>
      <c r="AA132" s="151"/>
      <c r="AB132" s="151"/>
      <c r="AC132" s="151"/>
      <c r="AD132" s="151"/>
      <c r="AE132" s="151"/>
      <c r="AF132" s="151"/>
      <c r="AG132" s="151" t="s">
        <v>351</v>
      </c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</row>
    <row r="133" spans="1:60" outlineLevel="1" x14ac:dyDescent="0.2">
      <c r="A133" s="178">
        <v>37</v>
      </c>
      <c r="B133" s="179" t="s">
        <v>372</v>
      </c>
      <c r="C133" s="189" t="s">
        <v>373</v>
      </c>
      <c r="D133" s="180" t="s">
        <v>311</v>
      </c>
      <c r="E133" s="181">
        <v>2.02</v>
      </c>
      <c r="F133" s="182"/>
      <c r="G133" s="183">
        <f>ROUND(E133*F133,2)</f>
        <v>0</v>
      </c>
      <c r="H133" s="182"/>
      <c r="I133" s="183">
        <f>ROUND(E133*H133,2)</f>
        <v>0</v>
      </c>
      <c r="J133" s="182"/>
      <c r="K133" s="183">
        <f>ROUND(E133*J133,2)</f>
        <v>0</v>
      </c>
      <c r="L133" s="183">
        <v>21</v>
      </c>
      <c r="M133" s="183">
        <f>G133*(1+L133/100)</f>
        <v>0</v>
      </c>
      <c r="N133" s="181">
        <v>3.9E-2</v>
      </c>
      <c r="O133" s="181">
        <f>ROUND(E133*N133,2)</f>
        <v>0.08</v>
      </c>
      <c r="P133" s="181">
        <v>0</v>
      </c>
      <c r="Q133" s="181">
        <f>ROUND(E133*P133,2)</f>
        <v>0</v>
      </c>
      <c r="R133" s="183" t="s">
        <v>349</v>
      </c>
      <c r="S133" s="183" t="s">
        <v>144</v>
      </c>
      <c r="T133" s="184" t="s">
        <v>144</v>
      </c>
      <c r="U133" s="161">
        <v>0</v>
      </c>
      <c r="V133" s="161">
        <f>ROUND(E133*U133,2)</f>
        <v>0</v>
      </c>
      <c r="W133" s="161"/>
      <c r="X133" s="161" t="s">
        <v>350</v>
      </c>
      <c r="Y133" s="151"/>
      <c r="Z133" s="151"/>
      <c r="AA133" s="151"/>
      <c r="AB133" s="151"/>
      <c r="AC133" s="151"/>
      <c r="AD133" s="151"/>
      <c r="AE133" s="151"/>
      <c r="AF133" s="151"/>
      <c r="AG133" s="151" t="s">
        <v>351</v>
      </c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</row>
    <row r="134" spans="1:60" outlineLevel="1" x14ac:dyDescent="0.2">
      <c r="A134" s="178">
        <v>38</v>
      </c>
      <c r="B134" s="179" t="s">
        <v>374</v>
      </c>
      <c r="C134" s="189" t="s">
        <v>375</v>
      </c>
      <c r="D134" s="180" t="s">
        <v>311</v>
      </c>
      <c r="E134" s="181">
        <v>2.02</v>
      </c>
      <c r="F134" s="182"/>
      <c r="G134" s="183">
        <f>ROUND(E134*F134,2)</f>
        <v>0</v>
      </c>
      <c r="H134" s="182"/>
      <c r="I134" s="183">
        <f>ROUND(E134*H134,2)</f>
        <v>0</v>
      </c>
      <c r="J134" s="182"/>
      <c r="K134" s="183">
        <f>ROUND(E134*J134,2)</f>
        <v>0</v>
      </c>
      <c r="L134" s="183">
        <v>21</v>
      </c>
      <c r="M134" s="183">
        <f>G134*(1+L134/100)</f>
        <v>0</v>
      </c>
      <c r="N134" s="181">
        <v>5.0999999999999997E-2</v>
      </c>
      <c r="O134" s="181">
        <f>ROUND(E134*N134,2)</f>
        <v>0.1</v>
      </c>
      <c r="P134" s="181">
        <v>0</v>
      </c>
      <c r="Q134" s="181">
        <f>ROUND(E134*P134,2)</f>
        <v>0</v>
      </c>
      <c r="R134" s="183" t="s">
        <v>349</v>
      </c>
      <c r="S134" s="183" t="s">
        <v>144</v>
      </c>
      <c r="T134" s="184" t="s">
        <v>144</v>
      </c>
      <c r="U134" s="161">
        <v>0</v>
      </c>
      <c r="V134" s="161">
        <f>ROUND(E134*U134,2)</f>
        <v>0</v>
      </c>
      <c r="W134" s="161"/>
      <c r="X134" s="161" t="s">
        <v>350</v>
      </c>
      <c r="Y134" s="151"/>
      <c r="Z134" s="151"/>
      <c r="AA134" s="151"/>
      <c r="AB134" s="151"/>
      <c r="AC134" s="151"/>
      <c r="AD134" s="151"/>
      <c r="AE134" s="151"/>
      <c r="AF134" s="151"/>
      <c r="AG134" s="151" t="s">
        <v>351</v>
      </c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</row>
    <row r="135" spans="1:60" outlineLevel="1" x14ac:dyDescent="0.2">
      <c r="A135" s="178">
        <v>39</v>
      </c>
      <c r="B135" s="179" t="s">
        <v>376</v>
      </c>
      <c r="C135" s="189" t="s">
        <v>377</v>
      </c>
      <c r="D135" s="180" t="s">
        <v>311</v>
      </c>
      <c r="E135" s="181">
        <v>5.05</v>
      </c>
      <c r="F135" s="182"/>
      <c r="G135" s="183">
        <f>ROUND(E135*F135,2)</f>
        <v>0</v>
      </c>
      <c r="H135" s="182"/>
      <c r="I135" s="183">
        <f>ROUND(E135*H135,2)</f>
        <v>0</v>
      </c>
      <c r="J135" s="182"/>
      <c r="K135" s="183">
        <f>ROUND(E135*J135,2)</f>
        <v>0</v>
      </c>
      <c r="L135" s="183">
        <v>21</v>
      </c>
      <c r="M135" s="183">
        <f>G135*(1+L135/100)</f>
        <v>0</v>
      </c>
      <c r="N135" s="181">
        <v>6.8000000000000005E-2</v>
      </c>
      <c r="O135" s="181">
        <f>ROUND(E135*N135,2)</f>
        <v>0.34</v>
      </c>
      <c r="P135" s="181">
        <v>0</v>
      </c>
      <c r="Q135" s="181">
        <f>ROUND(E135*P135,2)</f>
        <v>0</v>
      </c>
      <c r="R135" s="183" t="s">
        <v>349</v>
      </c>
      <c r="S135" s="183" t="s">
        <v>144</v>
      </c>
      <c r="T135" s="184" t="s">
        <v>144</v>
      </c>
      <c r="U135" s="161">
        <v>0</v>
      </c>
      <c r="V135" s="161">
        <f>ROUND(E135*U135,2)</f>
        <v>0</v>
      </c>
      <c r="W135" s="161"/>
      <c r="X135" s="161" t="s">
        <v>350</v>
      </c>
      <c r="Y135" s="151"/>
      <c r="Z135" s="151"/>
      <c r="AA135" s="151"/>
      <c r="AB135" s="151"/>
      <c r="AC135" s="151"/>
      <c r="AD135" s="151"/>
      <c r="AE135" s="151"/>
      <c r="AF135" s="151"/>
      <c r="AG135" s="151" t="s">
        <v>351</v>
      </c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</row>
    <row r="136" spans="1:60" x14ac:dyDescent="0.2">
      <c r="A136" s="165" t="s">
        <v>139</v>
      </c>
      <c r="B136" s="166" t="s">
        <v>89</v>
      </c>
      <c r="C136" s="186" t="s">
        <v>90</v>
      </c>
      <c r="D136" s="167"/>
      <c r="E136" s="168"/>
      <c r="F136" s="169"/>
      <c r="G136" s="169">
        <f>SUMIF(AG137:AG145,"&lt;&gt;NOR",G137:G145)</f>
        <v>0</v>
      </c>
      <c r="H136" s="169"/>
      <c r="I136" s="169">
        <f>SUM(I137:I145)</f>
        <v>0</v>
      </c>
      <c r="J136" s="169"/>
      <c r="K136" s="169">
        <f>SUM(K137:K145)</f>
        <v>0</v>
      </c>
      <c r="L136" s="169"/>
      <c r="M136" s="169">
        <f>SUM(M137:M145)</f>
        <v>0</v>
      </c>
      <c r="N136" s="168"/>
      <c r="O136" s="168">
        <f>SUM(O137:O145)</f>
        <v>367.98</v>
      </c>
      <c r="P136" s="168"/>
      <c r="Q136" s="168">
        <f>SUM(Q137:Q145)</f>
        <v>0</v>
      </c>
      <c r="R136" s="169"/>
      <c r="S136" s="169"/>
      <c r="T136" s="170"/>
      <c r="U136" s="164"/>
      <c r="V136" s="164">
        <f>SUM(V137:V145)</f>
        <v>58.64</v>
      </c>
      <c r="W136" s="164"/>
      <c r="X136" s="164"/>
      <c r="AG136" t="s">
        <v>140</v>
      </c>
    </row>
    <row r="137" spans="1:60" ht="22.5" outlineLevel="1" x14ac:dyDescent="0.2">
      <c r="A137" s="171">
        <v>40</v>
      </c>
      <c r="B137" s="172" t="s">
        <v>378</v>
      </c>
      <c r="C137" s="187" t="s">
        <v>379</v>
      </c>
      <c r="D137" s="173" t="s">
        <v>206</v>
      </c>
      <c r="E137" s="174">
        <v>548</v>
      </c>
      <c r="F137" s="175"/>
      <c r="G137" s="176">
        <f>ROUND(E137*F137,2)</f>
        <v>0</v>
      </c>
      <c r="H137" s="175"/>
      <c r="I137" s="176">
        <f>ROUND(E137*H137,2)</f>
        <v>0</v>
      </c>
      <c r="J137" s="175"/>
      <c r="K137" s="176">
        <f>ROUND(E137*J137,2)</f>
        <v>0</v>
      </c>
      <c r="L137" s="176">
        <v>21</v>
      </c>
      <c r="M137" s="176">
        <f>G137*(1+L137/100)</f>
        <v>0</v>
      </c>
      <c r="N137" s="174">
        <v>0.441</v>
      </c>
      <c r="O137" s="174">
        <f>ROUND(E137*N137,2)</f>
        <v>241.67</v>
      </c>
      <c r="P137" s="174">
        <v>0</v>
      </c>
      <c r="Q137" s="174">
        <f>ROUND(E137*P137,2)</f>
        <v>0</v>
      </c>
      <c r="R137" s="176" t="s">
        <v>207</v>
      </c>
      <c r="S137" s="176" t="s">
        <v>144</v>
      </c>
      <c r="T137" s="177" t="s">
        <v>144</v>
      </c>
      <c r="U137" s="161">
        <v>2.9000000000000001E-2</v>
      </c>
      <c r="V137" s="161">
        <f>ROUND(E137*U137,2)</f>
        <v>15.89</v>
      </c>
      <c r="W137" s="161"/>
      <c r="X137" s="161" t="s">
        <v>208</v>
      </c>
      <c r="Y137" s="151"/>
      <c r="Z137" s="151"/>
      <c r="AA137" s="151"/>
      <c r="AB137" s="151"/>
      <c r="AC137" s="151"/>
      <c r="AD137" s="151"/>
      <c r="AE137" s="151"/>
      <c r="AF137" s="151"/>
      <c r="AG137" s="151" t="s">
        <v>209</v>
      </c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</row>
    <row r="138" spans="1:60" outlineLevel="1" x14ac:dyDescent="0.2">
      <c r="A138" s="158"/>
      <c r="B138" s="159"/>
      <c r="C138" s="188" t="s">
        <v>380</v>
      </c>
      <c r="D138" s="162"/>
      <c r="E138" s="163">
        <v>24</v>
      </c>
      <c r="F138" s="161"/>
      <c r="G138" s="161"/>
      <c r="H138" s="161"/>
      <c r="I138" s="161"/>
      <c r="J138" s="161"/>
      <c r="K138" s="161"/>
      <c r="L138" s="161"/>
      <c r="M138" s="161"/>
      <c r="N138" s="160"/>
      <c r="O138" s="160"/>
      <c r="P138" s="160"/>
      <c r="Q138" s="160"/>
      <c r="R138" s="161"/>
      <c r="S138" s="161"/>
      <c r="T138" s="161"/>
      <c r="U138" s="161"/>
      <c r="V138" s="161"/>
      <c r="W138" s="161"/>
      <c r="X138" s="161"/>
      <c r="Y138" s="151"/>
      <c r="Z138" s="151"/>
      <c r="AA138" s="151"/>
      <c r="AB138" s="151"/>
      <c r="AC138" s="151"/>
      <c r="AD138" s="151"/>
      <c r="AE138" s="151"/>
      <c r="AF138" s="151"/>
      <c r="AG138" s="151" t="s">
        <v>149</v>
      </c>
      <c r="AH138" s="151">
        <v>0</v>
      </c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</row>
    <row r="139" spans="1:60" outlineLevel="1" x14ac:dyDescent="0.2">
      <c r="A139" s="158"/>
      <c r="B139" s="159"/>
      <c r="C139" s="188" t="s">
        <v>381</v>
      </c>
      <c r="D139" s="162"/>
      <c r="E139" s="163">
        <v>524</v>
      </c>
      <c r="F139" s="161"/>
      <c r="G139" s="161"/>
      <c r="H139" s="161"/>
      <c r="I139" s="161"/>
      <c r="J139" s="161"/>
      <c r="K139" s="161"/>
      <c r="L139" s="161"/>
      <c r="M139" s="161"/>
      <c r="N139" s="160"/>
      <c r="O139" s="160"/>
      <c r="P139" s="160"/>
      <c r="Q139" s="160"/>
      <c r="R139" s="161"/>
      <c r="S139" s="161"/>
      <c r="T139" s="161"/>
      <c r="U139" s="161"/>
      <c r="V139" s="161"/>
      <c r="W139" s="161"/>
      <c r="X139" s="161"/>
      <c r="Y139" s="151"/>
      <c r="Z139" s="151"/>
      <c r="AA139" s="151"/>
      <c r="AB139" s="151"/>
      <c r="AC139" s="151"/>
      <c r="AD139" s="151"/>
      <c r="AE139" s="151"/>
      <c r="AF139" s="151"/>
      <c r="AG139" s="151" t="s">
        <v>149</v>
      </c>
      <c r="AH139" s="151">
        <v>0</v>
      </c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</row>
    <row r="140" spans="1:60" ht="22.5" outlineLevel="1" x14ac:dyDescent="0.2">
      <c r="A140" s="171">
        <v>41</v>
      </c>
      <c r="B140" s="172" t="s">
        <v>382</v>
      </c>
      <c r="C140" s="187" t="s">
        <v>383</v>
      </c>
      <c r="D140" s="173" t="s">
        <v>206</v>
      </c>
      <c r="E140" s="174">
        <v>274</v>
      </c>
      <c r="F140" s="175"/>
      <c r="G140" s="176">
        <f>ROUND(E140*F140,2)</f>
        <v>0</v>
      </c>
      <c r="H140" s="175"/>
      <c r="I140" s="176">
        <f>ROUND(E140*H140,2)</f>
        <v>0</v>
      </c>
      <c r="J140" s="175"/>
      <c r="K140" s="176">
        <f>ROUND(E140*J140,2)</f>
        <v>0</v>
      </c>
      <c r="L140" s="176">
        <v>21</v>
      </c>
      <c r="M140" s="176">
        <f>G140*(1+L140/100)</f>
        <v>0</v>
      </c>
      <c r="N140" s="174">
        <v>0.21099999999999999</v>
      </c>
      <c r="O140" s="174">
        <f>ROUND(E140*N140,2)</f>
        <v>57.81</v>
      </c>
      <c r="P140" s="174">
        <v>0</v>
      </c>
      <c r="Q140" s="174">
        <f>ROUND(E140*P140,2)</f>
        <v>0</v>
      </c>
      <c r="R140" s="176" t="s">
        <v>207</v>
      </c>
      <c r="S140" s="176" t="s">
        <v>144</v>
      </c>
      <c r="T140" s="177" t="s">
        <v>144</v>
      </c>
      <c r="U140" s="161">
        <v>7.1999999999999995E-2</v>
      </c>
      <c r="V140" s="161">
        <f>ROUND(E140*U140,2)</f>
        <v>19.73</v>
      </c>
      <c r="W140" s="161"/>
      <c r="X140" s="161" t="s">
        <v>208</v>
      </c>
      <c r="Y140" s="151"/>
      <c r="Z140" s="151"/>
      <c r="AA140" s="151"/>
      <c r="AB140" s="151"/>
      <c r="AC140" s="151"/>
      <c r="AD140" s="151"/>
      <c r="AE140" s="151"/>
      <c r="AF140" s="151"/>
      <c r="AG140" s="151" t="s">
        <v>209</v>
      </c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</row>
    <row r="141" spans="1:60" outlineLevel="1" x14ac:dyDescent="0.2">
      <c r="A141" s="158"/>
      <c r="B141" s="159"/>
      <c r="C141" s="256" t="s">
        <v>384</v>
      </c>
      <c r="D141" s="257"/>
      <c r="E141" s="257"/>
      <c r="F141" s="257"/>
      <c r="G141" s="257"/>
      <c r="H141" s="161"/>
      <c r="I141" s="161"/>
      <c r="J141" s="161"/>
      <c r="K141" s="161"/>
      <c r="L141" s="161"/>
      <c r="M141" s="161"/>
      <c r="N141" s="160"/>
      <c r="O141" s="160"/>
      <c r="P141" s="160"/>
      <c r="Q141" s="160"/>
      <c r="R141" s="161"/>
      <c r="S141" s="161"/>
      <c r="T141" s="161"/>
      <c r="U141" s="161"/>
      <c r="V141" s="161"/>
      <c r="W141" s="161"/>
      <c r="X141" s="161"/>
      <c r="Y141" s="151"/>
      <c r="Z141" s="151"/>
      <c r="AA141" s="151"/>
      <c r="AB141" s="151"/>
      <c r="AC141" s="151"/>
      <c r="AD141" s="151"/>
      <c r="AE141" s="151"/>
      <c r="AF141" s="151"/>
      <c r="AG141" s="151" t="s">
        <v>219</v>
      </c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</row>
    <row r="142" spans="1:60" outlineLevel="1" x14ac:dyDescent="0.2">
      <c r="A142" s="158"/>
      <c r="B142" s="159"/>
      <c r="C142" s="188" t="s">
        <v>385</v>
      </c>
      <c r="D142" s="162"/>
      <c r="E142" s="163">
        <v>12</v>
      </c>
      <c r="F142" s="161"/>
      <c r="G142" s="161"/>
      <c r="H142" s="161"/>
      <c r="I142" s="161"/>
      <c r="J142" s="161"/>
      <c r="K142" s="161"/>
      <c r="L142" s="161"/>
      <c r="M142" s="161"/>
      <c r="N142" s="160"/>
      <c r="O142" s="160"/>
      <c r="P142" s="160"/>
      <c r="Q142" s="160"/>
      <c r="R142" s="161"/>
      <c r="S142" s="161"/>
      <c r="T142" s="161"/>
      <c r="U142" s="161"/>
      <c r="V142" s="161"/>
      <c r="W142" s="161"/>
      <c r="X142" s="161"/>
      <c r="Y142" s="151"/>
      <c r="Z142" s="151"/>
      <c r="AA142" s="151"/>
      <c r="AB142" s="151"/>
      <c r="AC142" s="151"/>
      <c r="AD142" s="151"/>
      <c r="AE142" s="151"/>
      <c r="AF142" s="151"/>
      <c r="AG142" s="151" t="s">
        <v>149</v>
      </c>
      <c r="AH142" s="151">
        <v>0</v>
      </c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</row>
    <row r="143" spans="1:60" outlineLevel="1" x14ac:dyDescent="0.2">
      <c r="A143" s="158"/>
      <c r="B143" s="159"/>
      <c r="C143" s="188" t="s">
        <v>386</v>
      </c>
      <c r="D143" s="162"/>
      <c r="E143" s="163">
        <v>262</v>
      </c>
      <c r="F143" s="161"/>
      <c r="G143" s="161"/>
      <c r="H143" s="161"/>
      <c r="I143" s="161"/>
      <c r="J143" s="161"/>
      <c r="K143" s="161"/>
      <c r="L143" s="161"/>
      <c r="M143" s="161"/>
      <c r="N143" s="160"/>
      <c r="O143" s="160"/>
      <c r="P143" s="160"/>
      <c r="Q143" s="160"/>
      <c r="R143" s="161"/>
      <c r="S143" s="161"/>
      <c r="T143" s="161"/>
      <c r="U143" s="161"/>
      <c r="V143" s="161"/>
      <c r="W143" s="161"/>
      <c r="X143" s="161"/>
      <c r="Y143" s="151"/>
      <c r="Z143" s="151"/>
      <c r="AA143" s="151"/>
      <c r="AB143" s="151"/>
      <c r="AC143" s="151"/>
      <c r="AD143" s="151"/>
      <c r="AE143" s="151"/>
      <c r="AF143" s="151"/>
      <c r="AG143" s="151" t="s">
        <v>149</v>
      </c>
      <c r="AH143" s="151">
        <v>0</v>
      </c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</row>
    <row r="144" spans="1:60" outlineLevel="1" x14ac:dyDescent="0.2">
      <c r="A144" s="171">
        <v>42</v>
      </c>
      <c r="B144" s="172" t="s">
        <v>387</v>
      </c>
      <c r="C144" s="187" t="s">
        <v>388</v>
      </c>
      <c r="D144" s="173" t="s">
        <v>206</v>
      </c>
      <c r="E144" s="174">
        <v>274</v>
      </c>
      <c r="F144" s="175"/>
      <c r="G144" s="176">
        <f>ROUND(E144*F144,2)</f>
        <v>0</v>
      </c>
      <c r="H144" s="175"/>
      <c r="I144" s="176">
        <f>ROUND(E144*H144,2)</f>
        <v>0</v>
      </c>
      <c r="J144" s="175"/>
      <c r="K144" s="176">
        <f>ROUND(E144*J144,2)</f>
        <v>0</v>
      </c>
      <c r="L144" s="176">
        <v>21</v>
      </c>
      <c r="M144" s="176">
        <f>G144*(1+L144/100)</f>
        <v>0</v>
      </c>
      <c r="N144" s="174">
        <v>0.25</v>
      </c>
      <c r="O144" s="174">
        <f>ROUND(E144*N144,2)</f>
        <v>68.5</v>
      </c>
      <c r="P144" s="174">
        <v>0</v>
      </c>
      <c r="Q144" s="174">
        <f>ROUND(E144*P144,2)</f>
        <v>0</v>
      </c>
      <c r="R144" s="176" t="s">
        <v>207</v>
      </c>
      <c r="S144" s="176" t="s">
        <v>144</v>
      </c>
      <c r="T144" s="177" t="s">
        <v>144</v>
      </c>
      <c r="U144" s="161">
        <v>8.4000000000000005E-2</v>
      </c>
      <c r="V144" s="161">
        <f>ROUND(E144*U144,2)</f>
        <v>23.02</v>
      </c>
      <c r="W144" s="161"/>
      <c r="X144" s="161" t="s">
        <v>208</v>
      </c>
      <c r="Y144" s="151"/>
      <c r="Z144" s="151"/>
      <c r="AA144" s="151"/>
      <c r="AB144" s="151"/>
      <c r="AC144" s="151"/>
      <c r="AD144" s="151"/>
      <c r="AE144" s="151"/>
      <c r="AF144" s="151"/>
      <c r="AG144" s="151" t="s">
        <v>209</v>
      </c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</row>
    <row r="145" spans="1:60" outlineLevel="1" x14ac:dyDescent="0.2">
      <c r="A145" s="158"/>
      <c r="B145" s="159"/>
      <c r="C145" s="256" t="s">
        <v>384</v>
      </c>
      <c r="D145" s="257"/>
      <c r="E145" s="257"/>
      <c r="F145" s="257"/>
      <c r="G145" s="257"/>
      <c r="H145" s="161"/>
      <c r="I145" s="161"/>
      <c r="J145" s="161"/>
      <c r="K145" s="161"/>
      <c r="L145" s="161"/>
      <c r="M145" s="161"/>
      <c r="N145" s="160"/>
      <c r="O145" s="160"/>
      <c r="P145" s="160"/>
      <c r="Q145" s="160"/>
      <c r="R145" s="161"/>
      <c r="S145" s="161"/>
      <c r="T145" s="161"/>
      <c r="U145" s="161"/>
      <c r="V145" s="161"/>
      <c r="W145" s="161"/>
      <c r="X145" s="161"/>
      <c r="Y145" s="151"/>
      <c r="Z145" s="151"/>
      <c r="AA145" s="151"/>
      <c r="AB145" s="151"/>
      <c r="AC145" s="151"/>
      <c r="AD145" s="151"/>
      <c r="AE145" s="151"/>
      <c r="AF145" s="151"/>
      <c r="AG145" s="151" t="s">
        <v>219</v>
      </c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</row>
    <row r="146" spans="1:60" x14ac:dyDescent="0.2">
      <c r="A146" s="165" t="s">
        <v>139</v>
      </c>
      <c r="B146" s="166" t="s">
        <v>91</v>
      </c>
      <c r="C146" s="186" t="s">
        <v>92</v>
      </c>
      <c r="D146" s="167"/>
      <c r="E146" s="168"/>
      <c r="F146" s="169"/>
      <c r="G146" s="169">
        <f>SUMIF(AG147:AG180,"&lt;&gt;NOR",G147:G180)</f>
        <v>0</v>
      </c>
      <c r="H146" s="169"/>
      <c r="I146" s="169">
        <f>SUM(I147:I180)</f>
        <v>0</v>
      </c>
      <c r="J146" s="169"/>
      <c r="K146" s="169">
        <f>SUM(K147:K180)</f>
        <v>0</v>
      </c>
      <c r="L146" s="169"/>
      <c r="M146" s="169">
        <f>SUM(M147:M180)</f>
        <v>0</v>
      </c>
      <c r="N146" s="168"/>
      <c r="O146" s="168">
        <f>SUM(O147:O180)</f>
        <v>62.989999999999995</v>
      </c>
      <c r="P146" s="168"/>
      <c r="Q146" s="168">
        <f>SUM(Q147:Q180)</f>
        <v>0</v>
      </c>
      <c r="R146" s="169"/>
      <c r="S146" s="169"/>
      <c r="T146" s="170"/>
      <c r="U146" s="164"/>
      <c r="V146" s="164">
        <f>SUM(V147:V180)</f>
        <v>373.04999999999995</v>
      </c>
      <c r="W146" s="164"/>
      <c r="X146" s="164"/>
      <c r="AG146" t="s">
        <v>140</v>
      </c>
    </row>
    <row r="147" spans="1:60" outlineLevel="1" x14ac:dyDescent="0.2">
      <c r="A147" s="171">
        <v>43</v>
      </c>
      <c r="B147" s="172" t="s">
        <v>389</v>
      </c>
      <c r="C147" s="187" t="s">
        <v>390</v>
      </c>
      <c r="D147" s="173" t="s">
        <v>232</v>
      </c>
      <c r="E147" s="174">
        <v>215</v>
      </c>
      <c r="F147" s="175"/>
      <c r="G147" s="176">
        <f>ROUND(E147*F147,2)</f>
        <v>0</v>
      </c>
      <c r="H147" s="175"/>
      <c r="I147" s="176">
        <f>ROUND(E147*H147,2)</f>
        <v>0</v>
      </c>
      <c r="J147" s="175"/>
      <c r="K147" s="176">
        <f>ROUND(E147*J147,2)</f>
        <v>0</v>
      </c>
      <c r="L147" s="176">
        <v>21</v>
      </c>
      <c r="M147" s="176">
        <f>G147*(1+L147/100)</f>
        <v>0</v>
      </c>
      <c r="N147" s="174">
        <v>1.0000000000000001E-5</v>
      </c>
      <c r="O147" s="174">
        <f>ROUND(E147*N147,2)</f>
        <v>0</v>
      </c>
      <c r="P147" s="174">
        <v>0</v>
      </c>
      <c r="Q147" s="174">
        <f>ROUND(E147*P147,2)</f>
        <v>0</v>
      </c>
      <c r="R147" s="176" t="s">
        <v>355</v>
      </c>
      <c r="S147" s="176" t="s">
        <v>144</v>
      </c>
      <c r="T147" s="177" t="s">
        <v>144</v>
      </c>
      <c r="U147" s="161">
        <v>0.1</v>
      </c>
      <c r="V147" s="161">
        <f>ROUND(E147*U147,2)</f>
        <v>21.5</v>
      </c>
      <c r="W147" s="161"/>
      <c r="X147" s="161" t="s">
        <v>208</v>
      </c>
      <c r="Y147" s="151"/>
      <c r="Z147" s="151"/>
      <c r="AA147" s="151"/>
      <c r="AB147" s="151"/>
      <c r="AC147" s="151"/>
      <c r="AD147" s="151"/>
      <c r="AE147" s="151"/>
      <c r="AF147" s="151"/>
      <c r="AG147" s="151" t="s">
        <v>209</v>
      </c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</row>
    <row r="148" spans="1:60" outlineLevel="1" x14ac:dyDescent="0.2">
      <c r="A148" s="158"/>
      <c r="B148" s="159"/>
      <c r="C148" s="256" t="s">
        <v>391</v>
      </c>
      <c r="D148" s="257"/>
      <c r="E148" s="257"/>
      <c r="F148" s="257"/>
      <c r="G148" s="257"/>
      <c r="H148" s="161"/>
      <c r="I148" s="161"/>
      <c r="J148" s="161"/>
      <c r="K148" s="161"/>
      <c r="L148" s="161"/>
      <c r="M148" s="161"/>
      <c r="N148" s="160"/>
      <c r="O148" s="160"/>
      <c r="P148" s="160"/>
      <c r="Q148" s="160"/>
      <c r="R148" s="161"/>
      <c r="S148" s="161"/>
      <c r="T148" s="161"/>
      <c r="U148" s="161"/>
      <c r="V148" s="161"/>
      <c r="W148" s="161"/>
      <c r="X148" s="161"/>
      <c r="Y148" s="151"/>
      <c r="Z148" s="151"/>
      <c r="AA148" s="151"/>
      <c r="AB148" s="151"/>
      <c r="AC148" s="151"/>
      <c r="AD148" s="151"/>
      <c r="AE148" s="151"/>
      <c r="AF148" s="151"/>
      <c r="AG148" s="151" t="s">
        <v>219</v>
      </c>
      <c r="AH148" s="151"/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</row>
    <row r="149" spans="1:60" ht="22.5" outlineLevel="1" x14ac:dyDescent="0.2">
      <c r="A149" s="171">
        <v>44</v>
      </c>
      <c r="B149" s="172" t="s">
        <v>392</v>
      </c>
      <c r="C149" s="187" t="s">
        <v>393</v>
      </c>
      <c r="D149" s="173" t="s">
        <v>311</v>
      </c>
      <c r="E149" s="174">
        <v>9</v>
      </c>
      <c r="F149" s="175"/>
      <c r="G149" s="176">
        <f>ROUND(E149*F149,2)</f>
        <v>0</v>
      </c>
      <c r="H149" s="175"/>
      <c r="I149" s="176">
        <f>ROUND(E149*H149,2)</f>
        <v>0</v>
      </c>
      <c r="J149" s="175"/>
      <c r="K149" s="176">
        <f>ROUND(E149*J149,2)</f>
        <v>0</v>
      </c>
      <c r="L149" s="176">
        <v>21</v>
      </c>
      <c r="M149" s="176">
        <f>G149*(1+L149/100)</f>
        <v>0</v>
      </c>
      <c r="N149" s="174">
        <v>5.0000000000000002E-5</v>
      </c>
      <c r="O149" s="174">
        <f>ROUND(E149*N149,2)</f>
        <v>0</v>
      </c>
      <c r="P149" s="174">
        <v>0</v>
      </c>
      <c r="Q149" s="174">
        <f>ROUND(E149*P149,2)</f>
        <v>0</v>
      </c>
      <c r="R149" s="176" t="s">
        <v>355</v>
      </c>
      <c r="S149" s="176" t="s">
        <v>144</v>
      </c>
      <c r="T149" s="177" t="s">
        <v>144</v>
      </c>
      <c r="U149" s="161">
        <v>0.42</v>
      </c>
      <c r="V149" s="161">
        <f>ROUND(E149*U149,2)</f>
        <v>3.78</v>
      </c>
      <c r="W149" s="161"/>
      <c r="X149" s="161" t="s">
        <v>208</v>
      </c>
      <c r="Y149" s="151"/>
      <c r="Z149" s="151"/>
      <c r="AA149" s="151"/>
      <c r="AB149" s="151"/>
      <c r="AC149" s="151"/>
      <c r="AD149" s="151"/>
      <c r="AE149" s="151"/>
      <c r="AF149" s="151"/>
      <c r="AG149" s="151" t="s">
        <v>209</v>
      </c>
      <c r="AH149" s="151"/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</row>
    <row r="150" spans="1:60" outlineLevel="1" x14ac:dyDescent="0.2">
      <c r="A150" s="158"/>
      <c r="B150" s="159"/>
      <c r="C150" s="256" t="s">
        <v>366</v>
      </c>
      <c r="D150" s="257"/>
      <c r="E150" s="257"/>
      <c r="F150" s="257"/>
      <c r="G150" s="257"/>
      <c r="H150" s="161"/>
      <c r="I150" s="161"/>
      <c r="J150" s="161"/>
      <c r="K150" s="161"/>
      <c r="L150" s="161"/>
      <c r="M150" s="161"/>
      <c r="N150" s="160"/>
      <c r="O150" s="160"/>
      <c r="P150" s="160"/>
      <c r="Q150" s="160"/>
      <c r="R150" s="161"/>
      <c r="S150" s="161"/>
      <c r="T150" s="161"/>
      <c r="U150" s="161"/>
      <c r="V150" s="161"/>
      <c r="W150" s="161"/>
      <c r="X150" s="161"/>
      <c r="Y150" s="151"/>
      <c r="Z150" s="151"/>
      <c r="AA150" s="151"/>
      <c r="AB150" s="151"/>
      <c r="AC150" s="151"/>
      <c r="AD150" s="151"/>
      <c r="AE150" s="151"/>
      <c r="AF150" s="151"/>
      <c r="AG150" s="151" t="s">
        <v>219</v>
      </c>
      <c r="AH150" s="151"/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</row>
    <row r="151" spans="1:60" ht="22.5" outlineLevel="1" x14ac:dyDescent="0.2">
      <c r="A151" s="171">
        <v>45</v>
      </c>
      <c r="B151" s="172" t="s">
        <v>394</v>
      </c>
      <c r="C151" s="187" t="s">
        <v>395</v>
      </c>
      <c r="D151" s="173" t="s">
        <v>311</v>
      </c>
      <c r="E151" s="174">
        <v>14</v>
      </c>
      <c r="F151" s="175"/>
      <c r="G151" s="176">
        <f>ROUND(E151*F151,2)</f>
        <v>0</v>
      </c>
      <c r="H151" s="175"/>
      <c r="I151" s="176">
        <f>ROUND(E151*H151,2)</f>
        <v>0</v>
      </c>
      <c r="J151" s="175"/>
      <c r="K151" s="176">
        <f>ROUND(E151*J151,2)</f>
        <v>0</v>
      </c>
      <c r="L151" s="176">
        <v>21</v>
      </c>
      <c r="M151" s="176">
        <f>G151*(1+L151/100)</f>
        <v>0</v>
      </c>
      <c r="N151" s="174">
        <v>1.0000000000000001E-5</v>
      </c>
      <c r="O151" s="174">
        <f>ROUND(E151*N151,2)</f>
        <v>0</v>
      </c>
      <c r="P151" s="174">
        <v>0</v>
      </c>
      <c r="Q151" s="174">
        <f>ROUND(E151*P151,2)</f>
        <v>0</v>
      </c>
      <c r="R151" s="176" t="s">
        <v>355</v>
      </c>
      <c r="S151" s="176" t="s">
        <v>144</v>
      </c>
      <c r="T151" s="177" t="s">
        <v>144</v>
      </c>
      <c r="U151" s="161">
        <v>0.17599999999999999</v>
      </c>
      <c r="V151" s="161">
        <f>ROUND(E151*U151,2)</f>
        <v>2.46</v>
      </c>
      <c r="W151" s="161"/>
      <c r="X151" s="161" t="s">
        <v>208</v>
      </c>
      <c r="Y151" s="151"/>
      <c r="Z151" s="151"/>
      <c r="AA151" s="151"/>
      <c r="AB151" s="151"/>
      <c r="AC151" s="151"/>
      <c r="AD151" s="151"/>
      <c r="AE151" s="151"/>
      <c r="AF151" s="151"/>
      <c r="AG151" s="151" t="s">
        <v>209</v>
      </c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</row>
    <row r="152" spans="1:60" outlineLevel="1" x14ac:dyDescent="0.2">
      <c r="A152" s="158"/>
      <c r="B152" s="159"/>
      <c r="C152" s="256" t="s">
        <v>366</v>
      </c>
      <c r="D152" s="257"/>
      <c r="E152" s="257"/>
      <c r="F152" s="257"/>
      <c r="G152" s="257"/>
      <c r="H152" s="161"/>
      <c r="I152" s="161"/>
      <c r="J152" s="161"/>
      <c r="K152" s="161"/>
      <c r="L152" s="161"/>
      <c r="M152" s="161"/>
      <c r="N152" s="160"/>
      <c r="O152" s="160"/>
      <c r="P152" s="160"/>
      <c r="Q152" s="160"/>
      <c r="R152" s="161"/>
      <c r="S152" s="161"/>
      <c r="T152" s="161"/>
      <c r="U152" s="161"/>
      <c r="V152" s="161"/>
      <c r="W152" s="161"/>
      <c r="X152" s="161"/>
      <c r="Y152" s="151"/>
      <c r="Z152" s="151"/>
      <c r="AA152" s="151"/>
      <c r="AB152" s="151"/>
      <c r="AC152" s="151"/>
      <c r="AD152" s="151"/>
      <c r="AE152" s="151"/>
      <c r="AF152" s="151"/>
      <c r="AG152" s="151" t="s">
        <v>219</v>
      </c>
      <c r="AH152" s="151"/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</row>
    <row r="153" spans="1:60" ht="33.75" outlineLevel="1" x14ac:dyDescent="0.2">
      <c r="A153" s="171">
        <v>46</v>
      </c>
      <c r="B153" s="172" t="s">
        <v>396</v>
      </c>
      <c r="C153" s="187" t="s">
        <v>397</v>
      </c>
      <c r="D153" s="173" t="s">
        <v>398</v>
      </c>
      <c r="E153" s="174">
        <v>9</v>
      </c>
      <c r="F153" s="175"/>
      <c r="G153" s="176">
        <f>ROUND(E153*F153,2)</f>
        <v>0</v>
      </c>
      <c r="H153" s="175"/>
      <c r="I153" s="176">
        <f>ROUND(E153*H153,2)</f>
        <v>0</v>
      </c>
      <c r="J153" s="175"/>
      <c r="K153" s="176">
        <f>ROUND(E153*J153,2)</f>
        <v>0</v>
      </c>
      <c r="L153" s="176">
        <v>21</v>
      </c>
      <c r="M153" s="176">
        <f>G153*(1+L153/100)</f>
        <v>0</v>
      </c>
      <c r="N153" s="174">
        <v>1.2999999999999999E-4</v>
      </c>
      <c r="O153" s="174">
        <f>ROUND(E153*N153,2)</f>
        <v>0</v>
      </c>
      <c r="P153" s="174">
        <v>0</v>
      </c>
      <c r="Q153" s="174">
        <f>ROUND(E153*P153,2)</f>
        <v>0</v>
      </c>
      <c r="R153" s="176" t="s">
        <v>355</v>
      </c>
      <c r="S153" s="176" t="s">
        <v>144</v>
      </c>
      <c r="T153" s="177" t="s">
        <v>144</v>
      </c>
      <c r="U153" s="161">
        <v>7.5</v>
      </c>
      <c r="V153" s="161">
        <f>ROUND(E153*U153,2)</f>
        <v>67.5</v>
      </c>
      <c r="W153" s="161"/>
      <c r="X153" s="161" t="s">
        <v>208</v>
      </c>
      <c r="Y153" s="151"/>
      <c r="Z153" s="151"/>
      <c r="AA153" s="151"/>
      <c r="AB153" s="151"/>
      <c r="AC153" s="151"/>
      <c r="AD153" s="151"/>
      <c r="AE153" s="151"/>
      <c r="AF153" s="151"/>
      <c r="AG153" s="151" t="s">
        <v>209</v>
      </c>
      <c r="AH153" s="151"/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</row>
    <row r="154" spans="1:60" outlineLevel="1" x14ac:dyDescent="0.2">
      <c r="A154" s="158"/>
      <c r="B154" s="159"/>
      <c r="C154" s="256" t="s">
        <v>399</v>
      </c>
      <c r="D154" s="257"/>
      <c r="E154" s="257"/>
      <c r="F154" s="257"/>
      <c r="G154" s="257"/>
      <c r="H154" s="161"/>
      <c r="I154" s="161"/>
      <c r="J154" s="161"/>
      <c r="K154" s="161"/>
      <c r="L154" s="161"/>
      <c r="M154" s="161"/>
      <c r="N154" s="160"/>
      <c r="O154" s="160"/>
      <c r="P154" s="160"/>
      <c r="Q154" s="160"/>
      <c r="R154" s="161"/>
      <c r="S154" s="161"/>
      <c r="T154" s="161"/>
      <c r="U154" s="161"/>
      <c r="V154" s="161"/>
      <c r="W154" s="161"/>
      <c r="X154" s="161"/>
      <c r="Y154" s="151"/>
      <c r="Z154" s="151"/>
      <c r="AA154" s="151"/>
      <c r="AB154" s="151"/>
      <c r="AC154" s="151"/>
      <c r="AD154" s="151"/>
      <c r="AE154" s="151"/>
      <c r="AF154" s="151"/>
      <c r="AG154" s="151" t="s">
        <v>219</v>
      </c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</row>
    <row r="155" spans="1:60" outlineLevel="1" x14ac:dyDescent="0.2">
      <c r="A155" s="178">
        <v>47</v>
      </c>
      <c r="B155" s="179" t="s">
        <v>400</v>
      </c>
      <c r="C155" s="189" t="s">
        <v>401</v>
      </c>
      <c r="D155" s="180" t="s">
        <v>232</v>
      </c>
      <c r="E155" s="181">
        <v>215</v>
      </c>
      <c r="F155" s="182"/>
      <c r="G155" s="183">
        <f>ROUND(E155*F155,2)</f>
        <v>0</v>
      </c>
      <c r="H155" s="182"/>
      <c r="I155" s="183">
        <f>ROUND(E155*H155,2)</f>
        <v>0</v>
      </c>
      <c r="J155" s="182"/>
      <c r="K155" s="183">
        <f>ROUND(E155*J155,2)</f>
        <v>0</v>
      </c>
      <c r="L155" s="183">
        <v>21</v>
      </c>
      <c r="M155" s="183">
        <f>G155*(1+L155/100)</f>
        <v>0</v>
      </c>
      <c r="N155" s="181">
        <v>0</v>
      </c>
      <c r="O155" s="181">
        <f>ROUND(E155*N155,2)</f>
        <v>0</v>
      </c>
      <c r="P155" s="181">
        <v>0</v>
      </c>
      <c r="Q155" s="181">
        <f>ROUND(E155*P155,2)</f>
        <v>0</v>
      </c>
      <c r="R155" s="183" t="s">
        <v>355</v>
      </c>
      <c r="S155" s="183" t="s">
        <v>144</v>
      </c>
      <c r="T155" s="184" t="s">
        <v>144</v>
      </c>
      <c r="U155" s="161">
        <v>0.04</v>
      </c>
      <c r="V155" s="161">
        <f>ROUND(E155*U155,2)</f>
        <v>8.6</v>
      </c>
      <c r="W155" s="161"/>
      <c r="X155" s="161" t="s">
        <v>208</v>
      </c>
      <c r="Y155" s="151"/>
      <c r="Z155" s="151"/>
      <c r="AA155" s="151"/>
      <c r="AB155" s="151"/>
      <c r="AC155" s="151"/>
      <c r="AD155" s="151"/>
      <c r="AE155" s="151"/>
      <c r="AF155" s="151"/>
      <c r="AG155" s="151" t="s">
        <v>209</v>
      </c>
      <c r="AH155" s="151"/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  <c r="BG155" s="151"/>
      <c r="BH155" s="151"/>
    </row>
    <row r="156" spans="1:60" ht="22.5" outlineLevel="1" x14ac:dyDescent="0.2">
      <c r="A156" s="178">
        <v>48</v>
      </c>
      <c r="B156" s="179" t="s">
        <v>402</v>
      </c>
      <c r="C156" s="189" t="s">
        <v>403</v>
      </c>
      <c r="D156" s="180" t="s">
        <v>311</v>
      </c>
      <c r="E156" s="181">
        <v>18</v>
      </c>
      <c r="F156" s="182"/>
      <c r="G156" s="183">
        <f>ROUND(E156*F156,2)</f>
        <v>0</v>
      </c>
      <c r="H156" s="182"/>
      <c r="I156" s="183">
        <f>ROUND(E156*H156,2)</f>
        <v>0</v>
      </c>
      <c r="J156" s="182"/>
      <c r="K156" s="183">
        <f>ROUND(E156*J156,2)</f>
        <v>0</v>
      </c>
      <c r="L156" s="183">
        <v>21</v>
      </c>
      <c r="M156" s="183">
        <f>G156*(1+L156/100)</f>
        <v>0</v>
      </c>
      <c r="N156" s="181">
        <v>3.5819999999999998E-2</v>
      </c>
      <c r="O156" s="181">
        <f>ROUND(E156*N156,2)</f>
        <v>0.64</v>
      </c>
      <c r="P156" s="181">
        <v>0</v>
      </c>
      <c r="Q156" s="181">
        <f>ROUND(E156*P156,2)</f>
        <v>0</v>
      </c>
      <c r="R156" s="183" t="s">
        <v>355</v>
      </c>
      <c r="S156" s="183" t="s">
        <v>144</v>
      </c>
      <c r="T156" s="184" t="s">
        <v>144</v>
      </c>
      <c r="U156" s="161">
        <v>3.024</v>
      </c>
      <c r="V156" s="161">
        <f>ROUND(E156*U156,2)</f>
        <v>54.43</v>
      </c>
      <c r="W156" s="161"/>
      <c r="X156" s="161" t="s">
        <v>208</v>
      </c>
      <c r="Y156" s="151"/>
      <c r="Z156" s="151"/>
      <c r="AA156" s="151"/>
      <c r="AB156" s="151"/>
      <c r="AC156" s="151"/>
      <c r="AD156" s="151"/>
      <c r="AE156" s="151"/>
      <c r="AF156" s="151"/>
      <c r="AG156" s="151" t="s">
        <v>209</v>
      </c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</row>
    <row r="157" spans="1:60" ht="22.5" outlineLevel="1" x14ac:dyDescent="0.2">
      <c r="A157" s="171">
        <v>49</v>
      </c>
      <c r="B157" s="172" t="s">
        <v>404</v>
      </c>
      <c r="C157" s="187" t="s">
        <v>405</v>
      </c>
      <c r="D157" s="173" t="s">
        <v>311</v>
      </c>
      <c r="E157" s="174">
        <v>10</v>
      </c>
      <c r="F157" s="175"/>
      <c r="G157" s="176">
        <f>ROUND(E157*F157,2)</f>
        <v>0</v>
      </c>
      <c r="H157" s="175"/>
      <c r="I157" s="176">
        <f>ROUND(E157*H157,2)</f>
        <v>0</v>
      </c>
      <c r="J157" s="175"/>
      <c r="K157" s="176">
        <f>ROUND(E157*J157,2)</f>
        <v>0</v>
      </c>
      <c r="L157" s="176">
        <v>21</v>
      </c>
      <c r="M157" s="176">
        <f>G157*(1+L157/100)</f>
        <v>0</v>
      </c>
      <c r="N157" s="174">
        <v>2.4544899999999998</v>
      </c>
      <c r="O157" s="174">
        <f>ROUND(E157*N157,2)</f>
        <v>24.54</v>
      </c>
      <c r="P157" s="174">
        <v>0</v>
      </c>
      <c r="Q157" s="174">
        <f>ROUND(E157*P157,2)</f>
        <v>0</v>
      </c>
      <c r="R157" s="176" t="s">
        <v>355</v>
      </c>
      <c r="S157" s="176" t="s">
        <v>144</v>
      </c>
      <c r="T157" s="177" t="s">
        <v>144</v>
      </c>
      <c r="U157" s="161">
        <v>20.363</v>
      </c>
      <c r="V157" s="161">
        <f>ROUND(E157*U157,2)</f>
        <v>203.63</v>
      </c>
      <c r="W157" s="161"/>
      <c r="X157" s="161" t="s">
        <v>208</v>
      </c>
      <c r="Y157" s="151"/>
      <c r="Z157" s="151"/>
      <c r="AA157" s="151"/>
      <c r="AB157" s="151"/>
      <c r="AC157" s="151"/>
      <c r="AD157" s="151"/>
      <c r="AE157" s="151"/>
      <c r="AF157" s="151"/>
      <c r="AG157" s="151" t="s">
        <v>209</v>
      </c>
      <c r="AH157" s="151"/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</row>
    <row r="158" spans="1:60" outlineLevel="1" x14ac:dyDescent="0.2">
      <c r="A158" s="158"/>
      <c r="B158" s="159"/>
      <c r="C158" s="256" t="s">
        <v>406</v>
      </c>
      <c r="D158" s="257"/>
      <c r="E158" s="257"/>
      <c r="F158" s="257"/>
      <c r="G158" s="257"/>
      <c r="H158" s="161"/>
      <c r="I158" s="161"/>
      <c r="J158" s="161"/>
      <c r="K158" s="161"/>
      <c r="L158" s="161"/>
      <c r="M158" s="161"/>
      <c r="N158" s="160"/>
      <c r="O158" s="160"/>
      <c r="P158" s="160"/>
      <c r="Q158" s="160"/>
      <c r="R158" s="161"/>
      <c r="S158" s="161"/>
      <c r="T158" s="161"/>
      <c r="U158" s="161"/>
      <c r="V158" s="161"/>
      <c r="W158" s="161"/>
      <c r="X158" s="161"/>
      <c r="Y158" s="151"/>
      <c r="Z158" s="151"/>
      <c r="AA158" s="151"/>
      <c r="AB158" s="151"/>
      <c r="AC158" s="151"/>
      <c r="AD158" s="151"/>
      <c r="AE158" s="151"/>
      <c r="AF158" s="151"/>
      <c r="AG158" s="151" t="s">
        <v>219</v>
      </c>
      <c r="AH158" s="151"/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  <c r="BG158" s="151"/>
      <c r="BH158" s="151"/>
    </row>
    <row r="159" spans="1:60" outlineLevel="1" x14ac:dyDescent="0.2">
      <c r="A159" s="178">
        <v>50</v>
      </c>
      <c r="B159" s="179" t="s">
        <v>407</v>
      </c>
      <c r="C159" s="189" t="s">
        <v>408</v>
      </c>
      <c r="D159" s="180" t="s">
        <v>311</v>
      </c>
      <c r="E159" s="181">
        <v>10</v>
      </c>
      <c r="F159" s="182"/>
      <c r="G159" s="183">
        <f>ROUND(E159*F159,2)</f>
        <v>0</v>
      </c>
      <c r="H159" s="182"/>
      <c r="I159" s="183">
        <f>ROUND(E159*H159,2)</f>
        <v>0</v>
      </c>
      <c r="J159" s="182"/>
      <c r="K159" s="183">
        <f>ROUND(E159*J159,2)</f>
        <v>0</v>
      </c>
      <c r="L159" s="183">
        <v>21</v>
      </c>
      <c r="M159" s="183">
        <f>G159*(1+L159/100)</f>
        <v>0</v>
      </c>
      <c r="N159" s="181">
        <v>7.0200000000000002E-3</v>
      </c>
      <c r="O159" s="181">
        <f>ROUND(E159*N159,2)</f>
        <v>7.0000000000000007E-2</v>
      </c>
      <c r="P159" s="181">
        <v>0</v>
      </c>
      <c r="Q159" s="181">
        <f>ROUND(E159*P159,2)</f>
        <v>0</v>
      </c>
      <c r="R159" s="183"/>
      <c r="S159" s="183" t="s">
        <v>144</v>
      </c>
      <c r="T159" s="184" t="s">
        <v>144</v>
      </c>
      <c r="U159" s="161">
        <v>0.92</v>
      </c>
      <c r="V159" s="161">
        <f>ROUND(E159*U159,2)</f>
        <v>9.1999999999999993</v>
      </c>
      <c r="W159" s="161"/>
      <c r="X159" s="161" t="s">
        <v>208</v>
      </c>
      <c r="Y159" s="151"/>
      <c r="Z159" s="151"/>
      <c r="AA159" s="151"/>
      <c r="AB159" s="151"/>
      <c r="AC159" s="151"/>
      <c r="AD159" s="151"/>
      <c r="AE159" s="151"/>
      <c r="AF159" s="151"/>
      <c r="AG159" s="151" t="s">
        <v>209</v>
      </c>
      <c r="AH159" s="151"/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  <c r="AU159" s="151"/>
      <c r="AV159" s="151"/>
      <c r="AW159" s="151"/>
      <c r="AX159" s="151"/>
      <c r="AY159" s="151"/>
      <c r="AZ159" s="151"/>
      <c r="BA159" s="151"/>
      <c r="BB159" s="151"/>
      <c r="BC159" s="151"/>
      <c r="BD159" s="151"/>
      <c r="BE159" s="151"/>
      <c r="BF159" s="151"/>
      <c r="BG159" s="151"/>
      <c r="BH159" s="151"/>
    </row>
    <row r="160" spans="1:60" outlineLevel="1" x14ac:dyDescent="0.2">
      <c r="A160" s="171">
        <v>51</v>
      </c>
      <c r="B160" s="172" t="s">
        <v>409</v>
      </c>
      <c r="C160" s="187" t="s">
        <v>410</v>
      </c>
      <c r="D160" s="173" t="s">
        <v>240</v>
      </c>
      <c r="E160" s="174">
        <v>1.5</v>
      </c>
      <c r="F160" s="175"/>
      <c r="G160" s="176">
        <f>ROUND(E160*F160,2)</f>
        <v>0</v>
      </c>
      <c r="H160" s="175"/>
      <c r="I160" s="176">
        <f>ROUND(E160*H160,2)</f>
        <v>0</v>
      </c>
      <c r="J160" s="175"/>
      <c r="K160" s="176">
        <f>ROUND(E160*J160,2)</f>
        <v>0</v>
      </c>
      <c r="L160" s="176">
        <v>21</v>
      </c>
      <c r="M160" s="176">
        <f>G160*(1+L160/100)</f>
        <v>0</v>
      </c>
      <c r="N160" s="174">
        <v>2.5249999999999999</v>
      </c>
      <c r="O160" s="174">
        <f>ROUND(E160*N160,2)</f>
        <v>3.79</v>
      </c>
      <c r="P160" s="174">
        <v>0</v>
      </c>
      <c r="Q160" s="174">
        <f>ROUND(E160*P160,2)</f>
        <v>0</v>
      </c>
      <c r="R160" s="176" t="s">
        <v>355</v>
      </c>
      <c r="S160" s="176" t="s">
        <v>144</v>
      </c>
      <c r="T160" s="177" t="s">
        <v>144</v>
      </c>
      <c r="U160" s="161">
        <v>1.3</v>
      </c>
      <c r="V160" s="161">
        <f>ROUND(E160*U160,2)</f>
        <v>1.95</v>
      </c>
      <c r="W160" s="161"/>
      <c r="X160" s="161" t="s">
        <v>208</v>
      </c>
      <c r="Y160" s="151"/>
      <c r="Z160" s="151"/>
      <c r="AA160" s="151"/>
      <c r="AB160" s="151"/>
      <c r="AC160" s="151"/>
      <c r="AD160" s="151"/>
      <c r="AE160" s="151"/>
      <c r="AF160" s="151"/>
      <c r="AG160" s="151" t="s">
        <v>209</v>
      </c>
      <c r="AH160" s="151"/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51"/>
      <c r="BB160" s="151"/>
      <c r="BC160" s="151"/>
      <c r="BD160" s="151"/>
      <c r="BE160" s="151"/>
      <c r="BF160" s="151"/>
      <c r="BG160" s="151"/>
      <c r="BH160" s="151"/>
    </row>
    <row r="161" spans="1:60" outlineLevel="1" x14ac:dyDescent="0.2">
      <c r="A161" s="158"/>
      <c r="B161" s="159"/>
      <c r="C161" s="256" t="s">
        <v>411</v>
      </c>
      <c r="D161" s="257"/>
      <c r="E161" s="257"/>
      <c r="F161" s="257"/>
      <c r="G161" s="257"/>
      <c r="H161" s="161"/>
      <c r="I161" s="161"/>
      <c r="J161" s="161"/>
      <c r="K161" s="161"/>
      <c r="L161" s="161"/>
      <c r="M161" s="161"/>
      <c r="N161" s="160"/>
      <c r="O161" s="160"/>
      <c r="P161" s="160"/>
      <c r="Q161" s="160"/>
      <c r="R161" s="161"/>
      <c r="S161" s="161"/>
      <c r="T161" s="161"/>
      <c r="U161" s="161"/>
      <c r="V161" s="161"/>
      <c r="W161" s="161"/>
      <c r="X161" s="161"/>
      <c r="Y161" s="151"/>
      <c r="Z161" s="151"/>
      <c r="AA161" s="151"/>
      <c r="AB161" s="151"/>
      <c r="AC161" s="151"/>
      <c r="AD161" s="151"/>
      <c r="AE161" s="151"/>
      <c r="AF161" s="151"/>
      <c r="AG161" s="151" t="s">
        <v>219</v>
      </c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  <c r="AZ161" s="151"/>
      <c r="BA161" s="151"/>
      <c r="BB161" s="151"/>
      <c r="BC161" s="151"/>
      <c r="BD161" s="151"/>
      <c r="BE161" s="151"/>
      <c r="BF161" s="151"/>
      <c r="BG161" s="151"/>
      <c r="BH161" s="151"/>
    </row>
    <row r="162" spans="1:60" outlineLevel="1" x14ac:dyDescent="0.2">
      <c r="A162" s="178">
        <v>52</v>
      </c>
      <c r="B162" s="179" t="s">
        <v>412</v>
      </c>
      <c r="C162" s="189" t="s">
        <v>413</v>
      </c>
      <c r="D162" s="180" t="s">
        <v>414</v>
      </c>
      <c r="E162" s="181">
        <v>36</v>
      </c>
      <c r="F162" s="182"/>
      <c r="G162" s="183">
        <f t="shared" ref="G162:G180" si="0">ROUND(E162*F162,2)</f>
        <v>0</v>
      </c>
      <c r="H162" s="182"/>
      <c r="I162" s="183">
        <f t="shared" ref="I162:I180" si="1">ROUND(E162*H162,2)</f>
        <v>0</v>
      </c>
      <c r="J162" s="182"/>
      <c r="K162" s="183">
        <f t="shared" ref="K162:K180" si="2">ROUND(E162*J162,2)</f>
        <v>0</v>
      </c>
      <c r="L162" s="183">
        <v>21</v>
      </c>
      <c r="M162" s="183">
        <f t="shared" ref="M162:M180" si="3">G162*(1+L162/100)</f>
        <v>0</v>
      </c>
      <c r="N162" s="181">
        <v>0.10199999999999999</v>
      </c>
      <c r="O162" s="181">
        <f t="shared" ref="O162:O180" si="4">ROUND(E162*N162,2)</f>
        <v>3.67</v>
      </c>
      <c r="P162" s="181">
        <v>0</v>
      </c>
      <c r="Q162" s="181">
        <f t="shared" ref="Q162:Q180" si="5">ROUND(E162*P162,2)</f>
        <v>0</v>
      </c>
      <c r="R162" s="183"/>
      <c r="S162" s="183" t="s">
        <v>162</v>
      </c>
      <c r="T162" s="184" t="s">
        <v>145</v>
      </c>
      <c r="U162" s="161">
        <v>0</v>
      </c>
      <c r="V162" s="161">
        <f t="shared" ref="V162:V180" si="6">ROUND(E162*U162,2)</f>
        <v>0</v>
      </c>
      <c r="W162" s="161"/>
      <c r="X162" s="161" t="s">
        <v>341</v>
      </c>
      <c r="Y162" s="151"/>
      <c r="Z162" s="151"/>
      <c r="AA162" s="151"/>
      <c r="AB162" s="151"/>
      <c r="AC162" s="151"/>
      <c r="AD162" s="151"/>
      <c r="AE162" s="151"/>
      <c r="AF162" s="151"/>
      <c r="AG162" s="151" t="s">
        <v>342</v>
      </c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151"/>
      <c r="BH162" s="151"/>
    </row>
    <row r="163" spans="1:60" outlineLevel="1" x14ac:dyDescent="0.2">
      <c r="A163" s="178">
        <v>53</v>
      </c>
      <c r="B163" s="179" t="s">
        <v>415</v>
      </c>
      <c r="C163" s="189" t="s">
        <v>416</v>
      </c>
      <c r="D163" s="180" t="s">
        <v>417</v>
      </c>
      <c r="E163" s="181">
        <v>5</v>
      </c>
      <c r="F163" s="182"/>
      <c r="G163" s="183">
        <f t="shared" si="0"/>
        <v>0</v>
      </c>
      <c r="H163" s="182"/>
      <c r="I163" s="183">
        <f t="shared" si="1"/>
        <v>0</v>
      </c>
      <c r="J163" s="182"/>
      <c r="K163" s="183">
        <f t="shared" si="2"/>
        <v>0</v>
      </c>
      <c r="L163" s="183">
        <v>21</v>
      </c>
      <c r="M163" s="183">
        <f t="shared" si="3"/>
        <v>0</v>
      </c>
      <c r="N163" s="181">
        <v>0</v>
      </c>
      <c r="O163" s="181">
        <f t="shared" si="4"/>
        <v>0</v>
      </c>
      <c r="P163" s="181">
        <v>0</v>
      </c>
      <c r="Q163" s="181">
        <f t="shared" si="5"/>
        <v>0</v>
      </c>
      <c r="R163" s="183"/>
      <c r="S163" s="183" t="s">
        <v>162</v>
      </c>
      <c r="T163" s="184" t="s">
        <v>145</v>
      </c>
      <c r="U163" s="161">
        <v>0</v>
      </c>
      <c r="V163" s="161">
        <f t="shared" si="6"/>
        <v>0</v>
      </c>
      <c r="W163" s="161"/>
      <c r="X163" s="161" t="s">
        <v>341</v>
      </c>
      <c r="Y163" s="151"/>
      <c r="Z163" s="151"/>
      <c r="AA163" s="151"/>
      <c r="AB163" s="151"/>
      <c r="AC163" s="151"/>
      <c r="AD163" s="151"/>
      <c r="AE163" s="151"/>
      <c r="AF163" s="151"/>
      <c r="AG163" s="151" t="s">
        <v>342</v>
      </c>
      <c r="AH163" s="151"/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  <c r="BG163" s="151"/>
      <c r="BH163" s="151"/>
    </row>
    <row r="164" spans="1:60" outlineLevel="1" x14ac:dyDescent="0.2">
      <c r="A164" s="178">
        <v>54</v>
      </c>
      <c r="B164" s="179" t="s">
        <v>418</v>
      </c>
      <c r="C164" s="189" t="s">
        <v>419</v>
      </c>
      <c r="D164" s="180" t="s">
        <v>417</v>
      </c>
      <c r="E164" s="181">
        <v>24</v>
      </c>
      <c r="F164" s="182"/>
      <c r="G164" s="183">
        <f t="shared" si="0"/>
        <v>0</v>
      </c>
      <c r="H164" s="182"/>
      <c r="I164" s="183">
        <f t="shared" si="1"/>
        <v>0</v>
      </c>
      <c r="J164" s="182"/>
      <c r="K164" s="183">
        <f t="shared" si="2"/>
        <v>0</v>
      </c>
      <c r="L164" s="183">
        <v>21</v>
      </c>
      <c r="M164" s="183">
        <f t="shared" si="3"/>
        <v>0</v>
      </c>
      <c r="N164" s="181">
        <v>0</v>
      </c>
      <c r="O164" s="181">
        <f t="shared" si="4"/>
        <v>0</v>
      </c>
      <c r="P164" s="181">
        <v>0</v>
      </c>
      <c r="Q164" s="181">
        <f t="shared" si="5"/>
        <v>0</v>
      </c>
      <c r="R164" s="183"/>
      <c r="S164" s="183" t="s">
        <v>162</v>
      </c>
      <c r="T164" s="184" t="s">
        <v>145</v>
      </c>
      <c r="U164" s="161">
        <v>0</v>
      </c>
      <c r="V164" s="161">
        <f t="shared" si="6"/>
        <v>0</v>
      </c>
      <c r="W164" s="161"/>
      <c r="X164" s="161" t="s">
        <v>341</v>
      </c>
      <c r="Y164" s="151"/>
      <c r="Z164" s="151"/>
      <c r="AA164" s="151"/>
      <c r="AB164" s="151"/>
      <c r="AC164" s="151"/>
      <c r="AD164" s="151"/>
      <c r="AE164" s="151"/>
      <c r="AF164" s="151"/>
      <c r="AG164" s="151" t="s">
        <v>342</v>
      </c>
      <c r="AH164" s="151"/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  <c r="BG164" s="151"/>
      <c r="BH164" s="151"/>
    </row>
    <row r="165" spans="1:60" outlineLevel="1" x14ac:dyDescent="0.2">
      <c r="A165" s="178">
        <v>55</v>
      </c>
      <c r="B165" s="179" t="s">
        <v>420</v>
      </c>
      <c r="C165" s="189" t="s">
        <v>421</v>
      </c>
      <c r="D165" s="180" t="s">
        <v>417</v>
      </c>
      <c r="E165" s="181">
        <v>9</v>
      </c>
      <c r="F165" s="182"/>
      <c r="G165" s="183">
        <f t="shared" si="0"/>
        <v>0</v>
      </c>
      <c r="H165" s="182"/>
      <c r="I165" s="183">
        <f t="shared" si="1"/>
        <v>0</v>
      </c>
      <c r="J165" s="182"/>
      <c r="K165" s="183">
        <f t="shared" si="2"/>
        <v>0</v>
      </c>
      <c r="L165" s="183">
        <v>21</v>
      </c>
      <c r="M165" s="183">
        <f t="shared" si="3"/>
        <v>0</v>
      </c>
      <c r="N165" s="181">
        <v>0</v>
      </c>
      <c r="O165" s="181">
        <f t="shared" si="4"/>
        <v>0</v>
      </c>
      <c r="P165" s="181">
        <v>0</v>
      </c>
      <c r="Q165" s="181">
        <f t="shared" si="5"/>
        <v>0</v>
      </c>
      <c r="R165" s="183"/>
      <c r="S165" s="183" t="s">
        <v>162</v>
      </c>
      <c r="T165" s="184" t="s">
        <v>145</v>
      </c>
      <c r="U165" s="161">
        <v>0</v>
      </c>
      <c r="V165" s="161">
        <f t="shared" si="6"/>
        <v>0</v>
      </c>
      <c r="W165" s="161"/>
      <c r="X165" s="161" t="s">
        <v>341</v>
      </c>
      <c r="Y165" s="151"/>
      <c r="Z165" s="151"/>
      <c r="AA165" s="151"/>
      <c r="AB165" s="151"/>
      <c r="AC165" s="151"/>
      <c r="AD165" s="151"/>
      <c r="AE165" s="151"/>
      <c r="AF165" s="151"/>
      <c r="AG165" s="151" t="s">
        <v>342</v>
      </c>
      <c r="AH165" s="151"/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151"/>
      <c r="AW165" s="151"/>
      <c r="AX165" s="151"/>
      <c r="AY165" s="151"/>
      <c r="AZ165" s="151"/>
      <c r="BA165" s="151"/>
      <c r="BB165" s="151"/>
      <c r="BC165" s="151"/>
      <c r="BD165" s="151"/>
      <c r="BE165" s="151"/>
      <c r="BF165" s="151"/>
      <c r="BG165" s="151"/>
      <c r="BH165" s="151"/>
    </row>
    <row r="166" spans="1:60" outlineLevel="1" x14ac:dyDescent="0.2">
      <c r="A166" s="178">
        <v>56</v>
      </c>
      <c r="B166" s="179" t="s">
        <v>422</v>
      </c>
      <c r="C166" s="189" t="s">
        <v>423</v>
      </c>
      <c r="D166" s="180" t="s">
        <v>414</v>
      </c>
      <c r="E166" s="181">
        <v>19</v>
      </c>
      <c r="F166" s="182"/>
      <c r="G166" s="183">
        <f t="shared" si="0"/>
        <v>0</v>
      </c>
      <c r="H166" s="182"/>
      <c r="I166" s="183">
        <f t="shared" si="1"/>
        <v>0</v>
      </c>
      <c r="J166" s="182"/>
      <c r="K166" s="183">
        <f t="shared" si="2"/>
        <v>0</v>
      </c>
      <c r="L166" s="183">
        <v>21</v>
      </c>
      <c r="M166" s="183">
        <f t="shared" si="3"/>
        <v>0</v>
      </c>
      <c r="N166" s="181">
        <v>0</v>
      </c>
      <c r="O166" s="181">
        <f t="shared" si="4"/>
        <v>0</v>
      </c>
      <c r="P166" s="181">
        <v>0</v>
      </c>
      <c r="Q166" s="181">
        <f t="shared" si="5"/>
        <v>0</v>
      </c>
      <c r="R166" s="183"/>
      <c r="S166" s="183" t="s">
        <v>162</v>
      </c>
      <c r="T166" s="184" t="s">
        <v>145</v>
      </c>
      <c r="U166" s="161">
        <v>0</v>
      </c>
      <c r="V166" s="161">
        <f t="shared" si="6"/>
        <v>0</v>
      </c>
      <c r="W166" s="161"/>
      <c r="X166" s="161" t="s">
        <v>341</v>
      </c>
      <c r="Y166" s="151"/>
      <c r="Z166" s="151"/>
      <c r="AA166" s="151"/>
      <c r="AB166" s="151"/>
      <c r="AC166" s="151"/>
      <c r="AD166" s="151"/>
      <c r="AE166" s="151"/>
      <c r="AF166" s="151"/>
      <c r="AG166" s="151" t="s">
        <v>342</v>
      </c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  <c r="BG166" s="151"/>
      <c r="BH166" s="151"/>
    </row>
    <row r="167" spans="1:60" outlineLevel="1" x14ac:dyDescent="0.2">
      <c r="A167" s="178">
        <v>57</v>
      </c>
      <c r="B167" s="179" t="s">
        <v>424</v>
      </c>
      <c r="C167" s="189" t="s">
        <v>425</v>
      </c>
      <c r="D167" s="180" t="s">
        <v>414</v>
      </c>
      <c r="E167" s="181">
        <v>1</v>
      </c>
      <c r="F167" s="182"/>
      <c r="G167" s="183">
        <f t="shared" si="0"/>
        <v>0</v>
      </c>
      <c r="H167" s="182"/>
      <c r="I167" s="183">
        <f t="shared" si="1"/>
        <v>0</v>
      </c>
      <c r="J167" s="182"/>
      <c r="K167" s="183">
        <f t="shared" si="2"/>
        <v>0</v>
      </c>
      <c r="L167" s="183">
        <v>21</v>
      </c>
      <c r="M167" s="183">
        <f t="shared" si="3"/>
        <v>0</v>
      </c>
      <c r="N167" s="181">
        <v>0</v>
      </c>
      <c r="O167" s="181">
        <f t="shared" si="4"/>
        <v>0</v>
      </c>
      <c r="P167" s="181">
        <v>0</v>
      </c>
      <c r="Q167" s="181">
        <f t="shared" si="5"/>
        <v>0</v>
      </c>
      <c r="R167" s="183"/>
      <c r="S167" s="183" t="s">
        <v>162</v>
      </c>
      <c r="T167" s="184" t="s">
        <v>145</v>
      </c>
      <c r="U167" s="161">
        <v>0</v>
      </c>
      <c r="V167" s="161">
        <f t="shared" si="6"/>
        <v>0</v>
      </c>
      <c r="W167" s="161"/>
      <c r="X167" s="161" t="s">
        <v>341</v>
      </c>
      <c r="Y167" s="151"/>
      <c r="Z167" s="151"/>
      <c r="AA167" s="151"/>
      <c r="AB167" s="151"/>
      <c r="AC167" s="151"/>
      <c r="AD167" s="151"/>
      <c r="AE167" s="151"/>
      <c r="AF167" s="151"/>
      <c r="AG167" s="151" t="s">
        <v>342</v>
      </c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  <c r="BG167" s="151"/>
      <c r="BH167" s="151"/>
    </row>
    <row r="168" spans="1:60" outlineLevel="1" x14ac:dyDescent="0.2">
      <c r="A168" s="178">
        <v>58</v>
      </c>
      <c r="B168" s="179" t="s">
        <v>426</v>
      </c>
      <c r="C168" s="189" t="s">
        <v>427</v>
      </c>
      <c r="D168" s="180" t="s">
        <v>414</v>
      </c>
      <c r="E168" s="181">
        <v>7</v>
      </c>
      <c r="F168" s="182"/>
      <c r="G168" s="183">
        <f t="shared" si="0"/>
        <v>0</v>
      </c>
      <c r="H168" s="182"/>
      <c r="I168" s="183">
        <f t="shared" si="1"/>
        <v>0</v>
      </c>
      <c r="J168" s="182"/>
      <c r="K168" s="183">
        <f t="shared" si="2"/>
        <v>0</v>
      </c>
      <c r="L168" s="183">
        <v>21</v>
      </c>
      <c r="M168" s="183">
        <f t="shared" si="3"/>
        <v>0</v>
      </c>
      <c r="N168" s="181">
        <v>0</v>
      </c>
      <c r="O168" s="181">
        <f t="shared" si="4"/>
        <v>0</v>
      </c>
      <c r="P168" s="181">
        <v>0</v>
      </c>
      <c r="Q168" s="181">
        <f t="shared" si="5"/>
        <v>0</v>
      </c>
      <c r="R168" s="183"/>
      <c r="S168" s="183" t="s">
        <v>162</v>
      </c>
      <c r="T168" s="184" t="s">
        <v>145</v>
      </c>
      <c r="U168" s="161">
        <v>0</v>
      </c>
      <c r="V168" s="161">
        <f t="shared" si="6"/>
        <v>0</v>
      </c>
      <c r="W168" s="161"/>
      <c r="X168" s="161" t="s">
        <v>341</v>
      </c>
      <c r="Y168" s="151"/>
      <c r="Z168" s="151"/>
      <c r="AA168" s="151"/>
      <c r="AB168" s="151"/>
      <c r="AC168" s="151"/>
      <c r="AD168" s="151"/>
      <c r="AE168" s="151"/>
      <c r="AF168" s="151"/>
      <c r="AG168" s="151" t="s">
        <v>342</v>
      </c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</row>
    <row r="169" spans="1:60" outlineLevel="1" x14ac:dyDescent="0.2">
      <c r="A169" s="178">
        <v>59</v>
      </c>
      <c r="B169" s="179" t="s">
        <v>428</v>
      </c>
      <c r="C169" s="189" t="s">
        <v>429</v>
      </c>
      <c r="D169" s="180" t="s">
        <v>414</v>
      </c>
      <c r="E169" s="181">
        <v>2</v>
      </c>
      <c r="F169" s="182"/>
      <c r="G169" s="183">
        <f t="shared" si="0"/>
        <v>0</v>
      </c>
      <c r="H169" s="182"/>
      <c r="I169" s="183">
        <f t="shared" si="1"/>
        <v>0</v>
      </c>
      <c r="J169" s="182"/>
      <c r="K169" s="183">
        <f t="shared" si="2"/>
        <v>0</v>
      </c>
      <c r="L169" s="183">
        <v>21</v>
      </c>
      <c r="M169" s="183">
        <f t="shared" si="3"/>
        <v>0</v>
      </c>
      <c r="N169" s="181">
        <v>0</v>
      </c>
      <c r="O169" s="181">
        <f t="shared" si="4"/>
        <v>0</v>
      </c>
      <c r="P169" s="181">
        <v>0</v>
      </c>
      <c r="Q169" s="181">
        <f t="shared" si="5"/>
        <v>0</v>
      </c>
      <c r="R169" s="183"/>
      <c r="S169" s="183" t="s">
        <v>162</v>
      </c>
      <c r="T169" s="184" t="s">
        <v>145</v>
      </c>
      <c r="U169" s="161">
        <v>0</v>
      </c>
      <c r="V169" s="161">
        <f t="shared" si="6"/>
        <v>0</v>
      </c>
      <c r="W169" s="161"/>
      <c r="X169" s="161" t="s">
        <v>341</v>
      </c>
      <c r="Y169" s="151"/>
      <c r="Z169" s="151"/>
      <c r="AA169" s="151"/>
      <c r="AB169" s="151"/>
      <c r="AC169" s="151"/>
      <c r="AD169" s="151"/>
      <c r="AE169" s="151"/>
      <c r="AF169" s="151"/>
      <c r="AG169" s="151" t="s">
        <v>342</v>
      </c>
      <c r="AH169" s="151"/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51"/>
      <c r="BB169" s="151"/>
      <c r="BC169" s="151"/>
      <c r="BD169" s="151"/>
      <c r="BE169" s="151"/>
      <c r="BF169" s="151"/>
      <c r="BG169" s="151"/>
      <c r="BH169" s="151"/>
    </row>
    <row r="170" spans="1:60" outlineLevel="1" x14ac:dyDescent="0.2">
      <c r="A170" s="178">
        <v>60</v>
      </c>
      <c r="B170" s="179" t="s">
        <v>430</v>
      </c>
      <c r="C170" s="189" t="s">
        <v>431</v>
      </c>
      <c r="D170" s="180" t="s">
        <v>414</v>
      </c>
      <c r="E170" s="181">
        <v>12</v>
      </c>
      <c r="F170" s="182"/>
      <c r="G170" s="183">
        <f t="shared" si="0"/>
        <v>0</v>
      </c>
      <c r="H170" s="182"/>
      <c r="I170" s="183">
        <f t="shared" si="1"/>
        <v>0</v>
      </c>
      <c r="J170" s="182"/>
      <c r="K170" s="183">
        <f t="shared" si="2"/>
        <v>0</v>
      </c>
      <c r="L170" s="183">
        <v>21</v>
      </c>
      <c r="M170" s="183">
        <f t="shared" si="3"/>
        <v>0</v>
      </c>
      <c r="N170" s="181">
        <v>0</v>
      </c>
      <c r="O170" s="181">
        <f t="shared" si="4"/>
        <v>0</v>
      </c>
      <c r="P170" s="181">
        <v>0</v>
      </c>
      <c r="Q170" s="181">
        <f t="shared" si="5"/>
        <v>0</v>
      </c>
      <c r="R170" s="183"/>
      <c r="S170" s="183" t="s">
        <v>162</v>
      </c>
      <c r="T170" s="184" t="s">
        <v>145</v>
      </c>
      <c r="U170" s="161">
        <v>0</v>
      </c>
      <c r="V170" s="161">
        <f t="shared" si="6"/>
        <v>0</v>
      </c>
      <c r="W170" s="161"/>
      <c r="X170" s="161" t="s">
        <v>341</v>
      </c>
      <c r="Y170" s="151"/>
      <c r="Z170" s="151"/>
      <c r="AA170" s="151"/>
      <c r="AB170" s="151"/>
      <c r="AC170" s="151"/>
      <c r="AD170" s="151"/>
      <c r="AE170" s="151"/>
      <c r="AF170" s="151"/>
      <c r="AG170" s="151" t="s">
        <v>342</v>
      </c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151"/>
      <c r="BH170" s="151"/>
    </row>
    <row r="171" spans="1:60" outlineLevel="1" x14ac:dyDescent="0.2">
      <c r="A171" s="178">
        <v>61</v>
      </c>
      <c r="B171" s="179" t="s">
        <v>432</v>
      </c>
      <c r="C171" s="189" t="s">
        <v>433</v>
      </c>
      <c r="D171" s="180" t="s">
        <v>414</v>
      </c>
      <c r="E171" s="181">
        <v>2</v>
      </c>
      <c r="F171" s="182"/>
      <c r="G171" s="183">
        <f t="shared" si="0"/>
        <v>0</v>
      </c>
      <c r="H171" s="182"/>
      <c r="I171" s="183">
        <f t="shared" si="1"/>
        <v>0</v>
      </c>
      <c r="J171" s="182"/>
      <c r="K171" s="183">
        <f t="shared" si="2"/>
        <v>0</v>
      </c>
      <c r="L171" s="183">
        <v>21</v>
      </c>
      <c r="M171" s="183">
        <f t="shared" si="3"/>
        <v>0</v>
      </c>
      <c r="N171" s="181">
        <v>0</v>
      </c>
      <c r="O171" s="181">
        <f t="shared" si="4"/>
        <v>0</v>
      </c>
      <c r="P171" s="181">
        <v>0</v>
      </c>
      <c r="Q171" s="181">
        <f t="shared" si="5"/>
        <v>0</v>
      </c>
      <c r="R171" s="183"/>
      <c r="S171" s="183" t="s">
        <v>162</v>
      </c>
      <c r="T171" s="184" t="s">
        <v>145</v>
      </c>
      <c r="U171" s="161">
        <v>0</v>
      </c>
      <c r="V171" s="161">
        <f t="shared" si="6"/>
        <v>0</v>
      </c>
      <c r="W171" s="161"/>
      <c r="X171" s="161" t="s">
        <v>341</v>
      </c>
      <c r="Y171" s="151"/>
      <c r="Z171" s="151"/>
      <c r="AA171" s="151"/>
      <c r="AB171" s="151"/>
      <c r="AC171" s="151"/>
      <c r="AD171" s="151"/>
      <c r="AE171" s="151"/>
      <c r="AF171" s="151"/>
      <c r="AG171" s="151" t="s">
        <v>342</v>
      </c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</row>
    <row r="172" spans="1:60" outlineLevel="1" x14ac:dyDescent="0.2">
      <c r="A172" s="178">
        <v>62</v>
      </c>
      <c r="B172" s="179" t="s">
        <v>434</v>
      </c>
      <c r="C172" s="189" t="s">
        <v>435</v>
      </c>
      <c r="D172" s="180" t="s">
        <v>414</v>
      </c>
      <c r="E172" s="181">
        <v>12</v>
      </c>
      <c r="F172" s="182"/>
      <c r="G172" s="183">
        <f t="shared" si="0"/>
        <v>0</v>
      </c>
      <c r="H172" s="182"/>
      <c r="I172" s="183">
        <f t="shared" si="1"/>
        <v>0</v>
      </c>
      <c r="J172" s="182"/>
      <c r="K172" s="183">
        <f t="shared" si="2"/>
        <v>0</v>
      </c>
      <c r="L172" s="183">
        <v>21</v>
      </c>
      <c r="M172" s="183">
        <f t="shared" si="3"/>
        <v>0</v>
      </c>
      <c r="N172" s="181">
        <v>0</v>
      </c>
      <c r="O172" s="181">
        <f t="shared" si="4"/>
        <v>0</v>
      </c>
      <c r="P172" s="181">
        <v>0</v>
      </c>
      <c r="Q172" s="181">
        <f t="shared" si="5"/>
        <v>0</v>
      </c>
      <c r="R172" s="183"/>
      <c r="S172" s="183" t="s">
        <v>162</v>
      </c>
      <c r="T172" s="184" t="s">
        <v>145</v>
      </c>
      <c r="U172" s="161">
        <v>0</v>
      </c>
      <c r="V172" s="161">
        <f t="shared" si="6"/>
        <v>0</v>
      </c>
      <c r="W172" s="161"/>
      <c r="X172" s="161" t="s">
        <v>341</v>
      </c>
      <c r="Y172" s="151"/>
      <c r="Z172" s="151"/>
      <c r="AA172" s="151"/>
      <c r="AB172" s="151"/>
      <c r="AC172" s="151"/>
      <c r="AD172" s="151"/>
      <c r="AE172" s="151"/>
      <c r="AF172" s="151"/>
      <c r="AG172" s="151" t="s">
        <v>342</v>
      </c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51"/>
      <c r="BD172" s="151"/>
      <c r="BE172" s="151"/>
      <c r="BF172" s="151"/>
      <c r="BG172" s="151"/>
      <c r="BH172" s="151"/>
    </row>
    <row r="173" spans="1:60" outlineLevel="1" x14ac:dyDescent="0.2">
      <c r="A173" s="178">
        <v>63</v>
      </c>
      <c r="B173" s="179" t="s">
        <v>436</v>
      </c>
      <c r="C173" s="189" t="s">
        <v>437</v>
      </c>
      <c r="D173" s="180" t="s">
        <v>414</v>
      </c>
      <c r="E173" s="181">
        <v>2</v>
      </c>
      <c r="F173" s="182"/>
      <c r="G173" s="183">
        <f t="shared" si="0"/>
        <v>0</v>
      </c>
      <c r="H173" s="182"/>
      <c r="I173" s="183">
        <f t="shared" si="1"/>
        <v>0</v>
      </c>
      <c r="J173" s="182"/>
      <c r="K173" s="183">
        <f t="shared" si="2"/>
        <v>0</v>
      </c>
      <c r="L173" s="183">
        <v>21</v>
      </c>
      <c r="M173" s="183">
        <f t="shared" si="3"/>
        <v>0</v>
      </c>
      <c r="N173" s="181">
        <v>0</v>
      </c>
      <c r="O173" s="181">
        <f t="shared" si="4"/>
        <v>0</v>
      </c>
      <c r="P173" s="181">
        <v>0</v>
      </c>
      <c r="Q173" s="181">
        <f t="shared" si="5"/>
        <v>0</v>
      </c>
      <c r="R173" s="183"/>
      <c r="S173" s="183" t="s">
        <v>162</v>
      </c>
      <c r="T173" s="184" t="s">
        <v>145</v>
      </c>
      <c r="U173" s="161">
        <v>0</v>
      </c>
      <c r="V173" s="161">
        <f t="shared" si="6"/>
        <v>0</v>
      </c>
      <c r="W173" s="161"/>
      <c r="X173" s="161" t="s">
        <v>341</v>
      </c>
      <c r="Y173" s="151"/>
      <c r="Z173" s="151"/>
      <c r="AA173" s="151"/>
      <c r="AB173" s="151"/>
      <c r="AC173" s="151"/>
      <c r="AD173" s="151"/>
      <c r="AE173" s="151"/>
      <c r="AF173" s="151"/>
      <c r="AG173" s="151" t="s">
        <v>342</v>
      </c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51"/>
      <c r="BD173" s="151"/>
      <c r="BE173" s="151"/>
      <c r="BF173" s="151"/>
      <c r="BG173" s="151"/>
      <c r="BH173" s="151"/>
    </row>
    <row r="174" spans="1:60" ht="22.5" outlineLevel="1" x14ac:dyDescent="0.2">
      <c r="A174" s="178">
        <v>64</v>
      </c>
      <c r="B174" s="179" t="s">
        <v>438</v>
      </c>
      <c r="C174" s="189" t="s">
        <v>439</v>
      </c>
      <c r="D174" s="180" t="s">
        <v>311</v>
      </c>
      <c r="E174" s="181">
        <v>10</v>
      </c>
      <c r="F174" s="182"/>
      <c r="G174" s="183">
        <f t="shared" si="0"/>
        <v>0</v>
      </c>
      <c r="H174" s="182"/>
      <c r="I174" s="183">
        <f t="shared" si="1"/>
        <v>0</v>
      </c>
      <c r="J174" s="182"/>
      <c r="K174" s="183">
        <f t="shared" si="2"/>
        <v>0</v>
      </c>
      <c r="L174" s="183">
        <v>21</v>
      </c>
      <c r="M174" s="183">
        <f t="shared" si="3"/>
        <v>0</v>
      </c>
      <c r="N174" s="181">
        <v>6.2E-2</v>
      </c>
      <c r="O174" s="181">
        <f t="shared" si="4"/>
        <v>0.62</v>
      </c>
      <c r="P174" s="181">
        <v>0</v>
      </c>
      <c r="Q174" s="181">
        <f t="shared" si="5"/>
        <v>0</v>
      </c>
      <c r="R174" s="183" t="s">
        <v>349</v>
      </c>
      <c r="S174" s="183" t="s">
        <v>144</v>
      </c>
      <c r="T174" s="184" t="s">
        <v>144</v>
      </c>
      <c r="U174" s="161">
        <v>0</v>
      </c>
      <c r="V174" s="161">
        <f t="shared" si="6"/>
        <v>0</v>
      </c>
      <c r="W174" s="161"/>
      <c r="X174" s="161" t="s">
        <v>350</v>
      </c>
      <c r="Y174" s="151"/>
      <c r="Z174" s="151"/>
      <c r="AA174" s="151"/>
      <c r="AB174" s="151"/>
      <c r="AC174" s="151"/>
      <c r="AD174" s="151"/>
      <c r="AE174" s="151"/>
      <c r="AF174" s="151"/>
      <c r="AG174" s="151" t="s">
        <v>351</v>
      </c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  <c r="BG174" s="151"/>
      <c r="BH174" s="151"/>
    </row>
    <row r="175" spans="1:60" ht="22.5" outlineLevel="1" x14ac:dyDescent="0.2">
      <c r="A175" s="178">
        <v>65</v>
      </c>
      <c r="B175" s="179" t="s">
        <v>440</v>
      </c>
      <c r="C175" s="189" t="s">
        <v>441</v>
      </c>
      <c r="D175" s="180" t="s">
        <v>311</v>
      </c>
      <c r="E175" s="181">
        <v>10</v>
      </c>
      <c r="F175" s="182"/>
      <c r="G175" s="183">
        <f t="shared" si="0"/>
        <v>0</v>
      </c>
      <c r="H175" s="182"/>
      <c r="I175" s="183">
        <f t="shared" si="1"/>
        <v>0</v>
      </c>
      <c r="J175" s="182"/>
      <c r="K175" s="183">
        <f t="shared" si="2"/>
        <v>0</v>
      </c>
      <c r="L175" s="183">
        <v>21</v>
      </c>
      <c r="M175" s="183">
        <f t="shared" si="3"/>
        <v>0</v>
      </c>
      <c r="N175" s="181">
        <v>1.6140000000000001</v>
      </c>
      <c r="O175" s="181">
        <f t="shared" si="4"/>
        <v>16.14</v>
      </c>
      <c r="P175" s="181">
        <v>0</v>
      </c>
      <c r="Q175" s="181">
        <f t="shared" si="5"/>
        <v>0</v>
      </c>
      <c r="R175" s="183" t="s">
        <v>349</v>
      </c>
      <c r="S175" s="183" t="s">
        <v>144</v>
      </c>
      <c r="T175" s="184" t="s">
        <v>144</v>
      </c>
      <c r="U175" s="161">
        <v>0</v>
      </c>
      <c r="V175" s="161">
        <f t="shared" si="6"/>
        <v>0</v>
      </c>
      <c r="W175" s="161"/>
      <c r="X175" s="161" t="s">
        <v>350</v>
      </c>
      <c r="Y175" s="151"/>
      <c r="Z175" s="151"/>
      <c r="AA175" s="151"/>
      <c r="AB175" s="151"/>
      <c r="AC175" s="151"/>
      <c r="AD175" s="151"/>
      <c r="AE175" s="151"/>
      <c r="AF175" s="151"/>
      <c r="AG175" s="151" t="s">
        <v>351</v>
      </c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51"/>
      <c r="BD175" s="151"/>
      <c r="BE175" s="151"/>
      <c r="BF175" s="151"/>
      <c r="BG175" s="151"/>
      <c r="BH175" s="151"/>
    </row>
    <row r="176" spans="1:60" ht="22.5" outlineLevel="1" x14ac:dyDescent="0.2">
      <c r="A176" s="178">
        <v>66</v>
      </c>
      <c r="B176" s="179" t="s">
        <v>442</v>
      </c>
      <c r="C176" s="189" t="s">
        <v>443</v>
      </c>
      <c r="D176" s="180" t="s">
        <v>311</v>
      </c>
      <c r="E176" s="181">
        <v>9.09</v>
      </c>
      <c r="F176" s="182"/>
      <c r="G176" s="183">
        <f t="shared" si="0"/>
        <v>0</v>
      </c>
      <c r="H176" s="182"/>
      <c r="I176" s="183">
        <f t="shared" si="1"/>
        <v>0</v>
      </c>
      <c r="J176" s="182"/>
      <c r="K176" s="183">
        <f t="shared" si="2"/>
        <v>0</v>
      </c>
      <c r="L176" s="183">
        <v>21</v>
      </c>
      <c r="M176" s="183">
        <f t="shared" si="3"/>
        <v>0</v>
      </c>
      <c r="N176" s="181">
        <v>0.56999999999999995</v>
      </c>
      <c r="O176" s="181">
        <f t="shared" si="4"/>
        <v>5.18</v>
      </c>
      <c r="P176" s="181">
        <v>0</v>
      </c>
      <c r="Q176" s="181">
        <f t="shared" si="5"/>
        <v>0</v>
      </c>
      <c r="R176" s="183" t="s">
        <v>349</v>
      </c>
      <c r="S176" s="183" t="s">
        <v>144</v>
      </c>
      <c r="T176" s="184" t="s">
        <v>144</v>
      </c>
      <c r="U176" s="161">
        <v>0</v>
      </c>
      <c r="V176" s="161">
        <f t="shared" si="6"/>
        <v>0</v>
      </c>
      <c r="W176" s="161"/>
      <c r="X176" s="161" t="s">
        <v>350</v>
      </c>
      <c r="Y176" s="151"/>
      <c r="Z176" s="151"/>
      <c r="AA176" s="151"/>
      <c r="AB176" s="151"/>
      <c r="AC176" s="151"/>
      <c r="AD176" s="151"/>
      <c r="AE176" s="151"/>
      <c r="AF176" s="151"/>
      <c r="AG176" s="151" t="s">
        <v>351</v>
      </c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51"/>
      <c r="BD176" s="151"/>
      <c r="BE176" s="151"/>
      <c r="BF176" s="151"/>
      <c r="BG176" s="151"/>
      <c r="BH176" s="151"/>
    </row>
    <row r="177" spans="1:60" ht="22.5" outlineLevel="1" x14ac:dyDescent="0.2">
      <c r="A177" s="178">
        <v>67</v>
      </c>
      <c r="B177" s="179" t="s">
        <v>444</v>
      </c>
      <c r="C177" s="189" t="s">
        <v>445</v>
      </c>
      <c r="D177" s="180" t="s">
        <v>311</v>
      </c>
      <c r="E177" s="181">
        <v>1.01</v>
      </c>
      <c r="F177" s="182"/>
      <c r="G177" s="183">
        <f t="shared" si="0"/>
        <v>0</v>
      </c>
      <c r="H177" s="182"/>
      <c r="I177" s="183">
        <f t="shared" si="1"/>
        <v>0</v>
      </c>
      <c r="J177" s="182"/>
      <c r="K177" s="183">
        <f t="shared" si="2"/>
        <v>0</v>
      </c>
      <c r="L177" s="183">
        <v>21</v>
      </c>
      <c r="M177" s="183">
        <f t="shared" si="3"/>
        <v>0</v>
      </c>
      <c r="N177" s="181">
        <v>0.5</v>
      </c>
      <c r="O177" s="181">
        <f t="shared" si="4"/>
        <v>0.51</v>
      </c>
      <c r="P177" s="181">
        <v>0</v>
      </c>
      <c r="Q177" s="181">
        <f t="shared" si="5"/>
        <v>0</v>
      </c>
      <c r="R177" s="183" t="s">
        <v>349</v>
      </c>
      <c r="S177" s="183" t="s">
        <v>144</v>
      </c>
      <c r="T177" s="184" t="s">
        <v>144</v>
      </c>
      <c r="U177" s="161">
        <v>0</v>
      </c>
      <c r="V177" s="161">
        <f t="shared" si="6"/>
        <v>0</v>
      </c>
      <c r="W177" s="161"/>
      <c r="X177" s="161" t="s">
        <v>350</v>
      </c>
      <c r="Y177" s="151"/>
      <c r="Z177" s="151"/>
      <c r="AA177" s="151"/>
      <c r="AB177" s="151"/>
      <c r="AC177" s="151"/>
      <c r="AD177" s="151"/>
      <c r="AE177" s="151"/>
      <c r="AF177" s="151"/>
      <c r="AG177" s="151" t="s">
        <v>351</v>
      </c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</row>
    <row r="178" spans="1:60" ht="22.5" outlineLevel="1" x14ac:dyDescent="0.2">
      <c r="A178" s="178">
        <v>68</v>
      </c>
      <c r="B178" s="179" t="s">
        <v>446</v>
      </c>
      <c r="C178" s="189" t="s">
        <v>447</v>
      </c>
      <c r="D178" s="180" t="s">
        <v>311</v>
      </c>
      <c r="E178" s="181">
        <v>5.05</v>
      </c>
      <c r="F178" s="182"/>
      <c r="G178" s="183">
        <f t="shared" si="0"/>
        <v>0</v>
      </c>
      <c r="H178" s="182"/>
      <c r="I178" s="183">
        <f t="shared" si="1"/>
        <v>0</v>
      </c>
      <c r="J178" s="182"/>
      <c r="K178" s="183">
        <f t="shared" si="2"/>
        <v>0</v>
      </c>
      <c r="L178" s="183">
        <v>21</v>
      </c>
      <c r="M178" s="183">
        <f t="shared" si="3"/>
        <v>0</v>
      </c>
      <c r="N178" s="181">
        <v>0.25</v>
      </c>
      <c r="O178" s="181">
        <f t="shared" si="4"/>
        <v>1.26</v>
      </c>
      <c r="P178" s="181">
        <v>0</v>
      </c>
      <c r="Q178" s="181">
        <f t="shared" si="5"/>
        <v>0</v>
      </c>
      <c r="R178" s="183" t="s">
        <v>349</v>
      </c>
      <c r="S178" s="183" t="s">
        <v>144</v>
      </c>
      <c r="T178" s="184" t="s">
        <v>144</v>
      </c>
      <c r="U178" s="161">
        <v>0</v>
      </c>
      <c r="V178" s="161">
        <f t="shared" si="6"/>
        <v>0</v>
      </c>
      <c r="W178" s="161"/>
      <c r="X178" s="161" t="s">
        <v>350</v>
      </c>
      <c r="Y178" s="151"/>
      <c r="Z178" s="151"/>
      <c r="AA178" s="151"/>
      <c r="AB178" s="151"/>
      <c r="AC178" s="151"/>
      <c r="AD178" s="151"/>
      <c r="AE178" s="151"/>
      <c r="AF178" s="151"/>
      <c r="AG178" s="151" t="s">
        <v>351</v>
      </c>
      <c r="AH178" s="151"/>
      <c r="AI178" s="151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  <c r="AU178" s="151"/>
      <c r="AV178" s="151"/>
      <c r="AW178" s="151"/>
      <c r="AX178" s="151"/>
      <c r="AY178" s="151"/>
      <c r="AZ178" s="151"/>
      <c r="BA178" s="151"/>
      <c r="BB178" s="151"/>
      <c r="BC178" s="151"/>
      <c r="BD178" s="151"/>
      <c r="BE178" s="151"/>
      <c r="BF178" s="151"/>
      <c r="BG178" s="151"/>
      <c r="BH178" s="151"/>
    </row>
    <row r="179" spans="1:60" ht="22.5" outlineLevel="1" x14ac:dyDescent="0.2">
      <c r="A179" s="178">
        <v>69</v>
      </c>
      <c r="B179" s="179" t="s">
        <v>448</v>
      </c>
      <c r="C179" s="189" t="s">
        <v>449</v>
      </c>
      <c r="D179" s="180" t="s">
        <v>311</v>
      </c>
      <c r="E179" s="181">
        <v>5.05</v>
      </c>
      <c r="F179" s="182"/>
      <c r="G179" s="183">
        <f t="shared" si="0"/>
        <v>0</v>
      </c>
      <c r="H179" s="182"/>
      <c r="I179" s="183">
        <f t="shared" si="1"/>
        <v>0</v>
      </c>
      <c r="J179" s="182"/>
      <c r="K179" s="183">
        <f t="shared" si="2"/>
        <v>0</v>
      </c>
      <c r="L179" s="183">
        <v>21</v>
      </c>
      <c r="M179" s="183">
        <f t="shared" si="3"/>
        <v>0</v>
      </c>
      <c r="N179" s="181">
        <v>0.5</v>
      </c>
      <c r="O179" s="181">
        <f t="shared" si="4"/>
        <v>2.5299999999999998</v>
      </c>
      <c r="P179" s="181">
        <v>0</v>
      </c>
      <c r="Q179" s="181">
        <f t="shared" si="5"/>
        <v>0</v>
      </c>
      <c r="R179" s="183" t="s">
        <v>349</v>
      </c>
      <c r="S179" s="183" t="s">
        <v>144</v>
      </c>
      <c r="T179" s="184" t="s">
        <v>144</v>
      </c>
      <c r="U179" s="161">
        <v>0</v>
      </c>
      <c r="V179" s="161">
        <f t="shared" si="6"/>
        <v>0</v>
      </c>
      <c r="W179" s="161"/>
      <c r="X179" s="161" t="s">
        <v>350</v>
      </c>
      <c r="Y179" s="151"/>
      <c r="Z179" s="151"/>
      <c r="AA179" s="151"/>
      <c r="AB179" s="151"/>
      <c r="AC179" s="151"/>
      <c r="AD179" s="151"/>
      <c r="AE179" s="151"/>
      <c r="AF179" s="151"/>
      <c r="AG179" s="151" t="s">
        <v>351</v>
      </c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51"/>
      <c r="BD179" s="151"/>
      <c r="BE179" s="151"/>
      <c r="BF179" s="151"/>
      <c r="BG179" s="151"/>
      <c r="BH179" s="151"/>
    </row>
    <row r="180" spans="1:60" ht="22.5" outlineLevel="1" x14ac:dyDescent="0.2">
      <c r="A180" s="178">
        <v>70</v>
      </c>
      <c r="B180" s="179" t="s">
        <v>450</v>
      </c>
      <c r="C180" s="189" t="s">
        <v>451</v>
      </c>
      <c r="D180" s="180" t="s">
        <v>311</v>
      </c>
      <c r="E180" s="181">
        <v>4.04</v>
      </c>
      <c r="F180" s="182"/>
      <c r="G180" s="183">
        <f t="shared" si="0"/>
        <v>0</v>
      </c>
      <c r="H180" s="182"/>
      <c r="I180" s="183">
        <f t="shared" si="1"/>
        <v>0</v>
      </c>
      <c r="J180" s="182"/>
      <c r="K180" s="183">
        <f t="shared" si="2"/>
        <v>0</v>
      </c>
      <c r="L180" s="183">
        <v>21</v>
      </c>
      <c r="M180" s="183">
        <f t="shared" si="3"/>
        <v>0</v>
      </c>
      <c r="N180" s="181">
        <v>1</v>
      </c>
      <c r="O180" s="181">
        <f t="shared" si="4"/>
        <v>4.04</v>
      </c>
      <c r="P180" s="181">
        <v>0</v>
      </c>
      <c r="Q180" s="181">
        <f t="shared" si="5"/>
        <v>0</v>
      </c>
      <c r="R180" s="183" t="s">
        <v>349</v>
      </c>
      <c r="S180" s="183" t="s">
        <v>144</v>
      </c>
      <c r="T180" s="184" t="s">
        <v>144</v>
      </c>
      <c r="U180" s="161">
        <v>0</v>
      </c>
      <c r="V180" s="161">
        <f t="shared" si="6"/>
        <v>0</v>
      </c>
      <c r="W180" s="161"/>
      <c r="X180" s="161" t="s">
        <v>350</v>
      </c>
      <c r="Y180" s="151"/>
      <c r="Z180" s="151"/>
      <c r="AA180" s="151"/>
      <c r="AB180" s="151"/>
      <c r="AC180" s="151"/>
      <c r="AD180" s="151"/>
      <c r="AE180" s="151"/>
      <c r="AF180" s="151"/>
      <c r="AG180" s="151" t="s">
        <v>351</v>
      </c>
      <c r="AH180" s="151"/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  <c r="AU180" s="151"/>
      <c r="AV180" s="151"/>
      <c r="AW180" s="151"/>
      <c r="AX180" s="151"/>
      <c r="AY180" s="151"/>
      <c r="AZ180" s="151"/>
      <c r="BA180" s="151"/>
      <c r="BB180" s="151"/>
      <c r="BC180" s="151"/>
      <c r="BD180" s="151"/>
      <c r="BE180" s="151"/>
      <c r="BF180" s="151"/>
      <c r="BG180" s="151"/>
      <c r="BH180" s="151"/>
    </row>
    <row r="181" spans="1:60" x14ac:dyDescent="0.2">
      <c r="A181" s="165" t="s">
        <v>139</v>
      </c>
      <c r="B181" s="166" t="s">
        <v>95</v>
      </c>
      <c r="C181" s="186" t="s">
        <v>96</v>
      </c>
      <c r="D181" s="167"/>
      <c r="E181" s="168"/>
      <c r="F181" s="169"/>
      <c r="G181" s="169">
        <f>SUMIF(AG182:AG184,"&lt;&gt;NOR",G182:G184)</f>
        <v>0</v>
      </c>
      <c r="H181" s="169"/>
      <c r="I181" s="169">
        <f>SUM(I182:I184)</f>
        <v>0</v>
      </c>
      <c r="J181" s="169"/>
      <c r="K181" s="169">
        <f>SUM(K182:K184)</f>
        <v>0</v>
      </c>
      <c r="L181" s="169"/>
      <c r="M181" s="169">
        <f>SUM(M182:M184)</f>
        <v>0</v>
      </c>
      <c r="N181" s="168"/>
      <c r="O181" s="168">
        <f>SUM(O182:O184)</f>
        <v>0</v>
      </c>
      <c r="P181" s="168"/>
      <c r="Q181" s="168">
        <f>SUM(Q182:Q184)</f>
        <v>0</v>
      </c>
      <c r="R181" s="169"/>
      <c r="S181" s="169"/>
      <c r="T181" s="170"/>
      <c r="U181" s="164"/>
      <c r="V181" s="164">
        <f>SUM(V182:V184)</f>
        <v>1.9</v>
      </c>
      <c r="W181" s="164"/>
      <c r="X181" s="164"/>
      <c r="AG181" t="s">
        <v>140</v>
      </c>
    </row>
    <row r="182" spans="1:60" outlineLevel="1" x14ac:dyDescent="0.2">
      <c r="A182" s="178">
        <v>71</v>
      </c>
      <c r="B182" s="179" t="s">
        <v>452</v>
      </c>
      <c r="C182" s="189" t="s">
        <v>453</v>
      </c>
      <c r="D182" s="180" t="s">
        <v>161</v>
      </c>
      <c r="E182" s="181">
        <v>10</v>
      </c>
      <c r="F182" s="182"/>
      <c r="G182" s="183">
        <f>ROUND(E182*F182,2)</f>
        <v>0</v>
      </c>
      <c r="H182" s="182"/>
      <c r="I182" s="183">
        <f>ROUND(E182*H182,2)</f>
        <v>0</v>
      </c>
      <c r="J182" s="182"/>
      <c r="K182" s="183">
        <f>ROUND(E182*J182,2)</f>
        <v>0</v>
      </c>
      <c r="L182" s="183">
        <v>21</v>
      </c>
      <c r="M182" s="183">
        <f>G182*(1+L182/100)</f>
        <v>0</v>
      </c>
      <c r="N182" s="181">
        <v>0</v>
      </c>
      <c r="O182" s="181">
        <f>ROUND(E182*N182,2)</f>
        <v>0</v>
      </c>
      <c r="P182" s="181">
        <v>0</v>
      </c>
      <c r="Q182" s="181">
        <f>ROUND(E182*P182,2)</f>
        <v>0</v>
      </c>
      <c r="R182" s="183"/>
      <c r="S182" s="183" t="s">
        <v>162</v>
      </c>
      <c r="T182" s="184" t="s">
        <v>145</v>
      </c>
      <c r="U182" s="161">
        <v>0.19</v>
      </c>
      <c r="V182" s="161">
        <f>ROUND(E182*U182,2)</f>
        <v>1.9</v>
      </c>
      <c r="W182" s="161"/>
      <c r="X182" s="161" t="s">
        <v>341</v>
      </c>
      <c r="Y182" s="151"/>
      <c r="Z182" s="151"/>
      <c r="AA182" s="151"/>
      <c r="AB182" s="151"/>
      <c r="AC182" s="151"/>
      <c r="AD182" s="151"/>
      <c r="AE182" s="151"/>
      <c r="AF182" s="151"/>
      <c r="AG182" s="151" t="s">
        <v>342</v>
      </c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151"/>
      <c r="AX182" s="151"/>
      <c r="AY182" s="151"/>
      <c r="AZ182" s="151"/>
      <c r="BA182" s="151"/>
      <c r="BB182" s="151"/>
      <c r="BC182" s="151"/>
      <c r="BD182" s="151"/>
      <c r="BE182" s="151"/>
      <c r="BF182" s="151"/>
      <c r="BG182" s="151"/>
      <c r="BH182" s="151"/>
    </row>
    <row r="183" spans="1:60" outlineLevel="1" x14ac:dyDescent="0.2">
      <c r="A183" s="178">
        <v>72</v>
      </c>
      <c r="B183" s="179" t="s">
        <v>454</v>
      </c>
      <c r="C183" s="189" t="s">
        <v>455</v>
      </c>
      <c r="D183" s="180" t="s">
        <v>456</v>
      </c>
      <c r="E183" s="181">
        <v>1</v>
      </c>
      <c r="F183" s="182"/>
      <c r="G183" s="183">
        <f>ROUND(E183*F183,2)</f>
        <v>0</v>
      </c>
      <c r="H183" s="182"/>
      <c r="I183" s="183">
        <f>ROUND(E183*H183,2)</f>
        <v>0</v>
      </c>
      <c r="J183" s="182"/>
      <c r="K183" s="183">
        <f>ROUND(E183*J183,2)</f>
        <v>0</v>
      </c>
      <c r="L183" s="183">
        <v>21</v>
      </c>
      <c r="M183" s="183">
        <f>G183*(1+L183/100)</f>
        <v>0</v>
      </c>
      <c r="N183" s="181">
        <v>0</v>
      </c>
      <c r="O183" s="181">
        <f>ROUND(E183*N183,2)</f>
        <v>0</v>
      </c>
      <c r="P183" s="181">
        <v>0</v>
      </c>
      <c r="Q183" s="181">
        <f>ROUND(E183*P183,2)</f>
        <v>0</v>
      </c>
      <c r="R183" s="183"/>
      <c r="S183" s="183" t="s">
        <v>162</v>
      </c>
      <c r="T183" s="184" t="s">
        <v>145</v>
      </c>
      <c r="U183" s="161">
        <v>0</v>
      </c>
      <c r="V183" s="161">
        <f>ROUND(E183*U183,2)</f>
        <v>0</v>
      </c>
      <c r="W183" s="161"/>
      <c r="X183" s="161" t="s">
        <v>341</v>
      </c>
      <c r="Y183" s="151"/>
      <c r="Z183" s="151"/>
      <c r="AA183" s="151"/>
      <c r="AB183" s="151"/>
      <c r="AC183" s="151"/>
      <c r="AD183" s="151"/>
      <c r="AE183" s="151"/>
      <c r="AF183" s="151"/>
      <c r="AG183" s="151" t="s">
        <v>342</v>
      </c>
      <c r="AH183" s="151"/>
      <c r="AI183" s="151"/>
      <c r="AJ183" s="151"/>
      <c r="AK183" s="151"/>
      <c r="AL183" s="151"/>
      <c r="AM183" s="151"/>
      <c r="AN183" s="151"/>
      <c r="AO183" s="151"/>
      <c r="AP183" s="151"/>
      <c r="AQ183" s="151"/>
      <c r="AR183" s="151"/>
      <c r="AS183" s="151"/>
      <c r="AT183" s="151"/>
      <c r="AU183" s="151"/>
      <c r="AV183" s="151"/>
      <c r="AW183" s="151"/>
      <c r="AX183" s="151"/>
      <c r="AY183" s="151"/>
      <c r="AZ183" s="151"/>
      <c r="BA183" s="151"/>
      <c r="BB183" s="151"/>
      <c r="BC183" s="151"/>
      <c r="BD183" s="151"/>
      <c r="BE183" s="151"/>
      <c r="BF183" s="151"/>
      <c r="BG183" s="151"/>
      <c r="BH183" s="151"/>
    </row>
    <row r="184" spans="1:60" outlineLevel="1" x14ac:dyDescent="0.2">
      <c r="A184" s="178">
        <v>73</v>
      </c>
      <c r="B184" s="179" t="s">
        <v>457</v>
      </c>
      <c r="C184" s="189" t="s">
        <v>458</v>
      </c>
      <c r="D184" s="180" t="s">
        <v>340</v>
      </c>
      <c r="E184" s="181">
        <v>39.5</v>
      </c>
      <c r="F184" s="182"/>
      <c r="G184" s="183">
        <f>ROUND(E184*F184,2)</f>
        <v>0</v>
      </c>
      <c r="H184" s="182"/>
      <c r="I184" s="183">
        <f>ROUND(E184*H184,2)</f>
        <v>0</v>
      </c>
      <c r="J184" s="182"/>
      <c r="K184" s="183">
        <f>ROUND(E184*J184,2)</f>
        <v>0</v>
      </c>
      <c r="L184" s="183">
        <v>21</v>
      </c>
      <c r="M184" s="183">
        <f>G184*(1+L184/100)</f>
        <v>0</v>
      </c>
      <c r="N184" s="181">
        <v>0</v>
      </c>
      <c r="O184" s="181">
        <f>ROUND(E184*N184,2)</f>
        <v>0</v>
      </c>
      <c r="P184" s="181">
        <v>0</v>
      </c>
      <c r="Q184" s="181">
        <f>ROUND(E184*P184,2)</f>
        <v>0</v>
      </c>
      <c r="R184" s="183"/>
      <c r="S184" s="183" t="s">
        <v>162</v>
      </c>
      <c r="T184" s="184" t="s">
        <v>145</v>
      </c>
      <c r="U184" s="161">
        <v>0</v>
      </c>
      <c r="V184" s="161">
        <f>ROUND(E184*U184,2)</f>
        <v>0</v>
      </c>
      <c r="W184" s="161"/>
      <c r="X184" s="161" t="s">
        <v>341</v>
      </c>
      <c r="Y184" s="151"/>
      <c r="Z184" s="151"/>
      <c r="AA184" s="151"/>
      <c r="AB184" s="151"/>
      <c r="AC184" s="151"/>
      <c r="AD184" s="151"/>
      <c r="AE184" s="151"/>
      <c r="AF184" s="151"/>
      <c r="AG184" s="151" t="s">
        <v>342</v>
      </c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151"/>
      <c r="BC184" s="151"/>
      <c r="BD184" s="151"/>
      <c r="BE184" s="151"/>
      <c r="BF184" s="151"/>
      <c r="BG184" s="151"/>
      <c r="BH184" s="151"/>
    </row>
    <row r="185" spans="1:60" x14ac:dyDescent="0.2">
      <c r="A185" s="165" t="s">
        <v>139</v>
      </c>
      <c r="B185" s="166" t="s">
        <v>97</v>
      </c>
      <c r="C185" s="186" t="s">
        <v>98</v>
      </c>
      <c r="D185" s="167"/>
      <c r="E185" s="168"/>
      <c r="F185" s="169"/>
      <c r="G185" s="169">
        <f>SUMIF(AG186:AG188,"&lt;&gt;NOR",G186:G188)</f>
        <v>0</v>
      </c>
      <c r="H185" s="169"/>
      <c r="I185" s="169">
        <f>SUM(I186:I188)</f>
        <v>0</v>
      </c>
      <c r="J185" s="169"/>
      <c r="K185" s="169">
        <f>SUM(K186:K188)</f>
        <v>0</v>
      </c>
      <c r="L185" s="169"/>
      <c r="M185" s="169">
        <f>SUM(M186:M188)</f>
        <v>0</v>
      </c>
      <c r="N185" s="168"/>
      <c r="O185" s="168">
        <f>SUM(O186:O188)</f>
        <v>0.28999999999999998</v>
      </c>
      <c r="P185" s="168"/>
      <c r="Q185" s="168">
        <f>SUM(Q186:Q188)</f>
        <v>0</v>
      </c>
      <c r="R185" s="169"/>
      <c r="S185" s="169"/>
      <c r="T185" s="170"/>
      <c r="U185" s="164"/>
      <c r="V185" s="164">
        <f>SUM(V186:V188)</f>
        <v>51.300000000000004</v>
      </c>
      <c r="W185" s="164"/>
      <c r="X185" s="164"/>
      <c r="AG185" t="s">
        <v>140</v>
      </c>
    </row>
    <row r="186" spans="1:60" ht="22.5" outlineLevel="1" x14ac:dyDescent="0.2">
      <c r="A186" s="178">
        <v>74</v>
      </c>
      <c r="B186" s="179" t="s">
        <v>459</v>
      </c>
      <c r="C186" s="189" t="s">
        <v>460</v>
      </c>
      <c r="D186" s="180" t="s">
        <v>232</v>
      </c>
      <c r="E186" s="181">
        <v>570</v>
      </c>
      <c r="F186" s="182"/>
      <c r="G186" s="183">
        <f>ROUND(E186*F186,2)</f>
        <v>0</v>
      </c>
      <c r="H186" s="182"/>
      <c r="I186" s="183">
        <f>ROUND(E186*H186,2)</f>
        <v>0</v>
      </c>
      <c r="J186" s="182"/>
      <c r="K186" s="183">
        <f>ROUND(E186*J186,2)</f>
        <v>0</v>
      </c>
      <c r="L186" s="183">
        <v>21</v>
      </c>
      <c r="M186" s="183">
        <f>G186*(1+L186/100)</f>
        <v>0</v>
      </c>
      <c r="N186" s="181">
        <v>5.0000000000000001E-4</v>
      </c>
      <c r="O186" s="181">
        <f>ROUND(E186*N186,2)</f>
        <v>0.28999999999999998</v>
      </c>
      <c r="P186" s="181">
        <v>0</v>
      </c>
      <c r="Q186" s="181">
        <f>ROUND(E186*P186,2)</f>
        <v>0</v>
      </c>
      <c r="R186" s="183" t="s">
        <v>461</v>
      </c>
      <c r="S186" s="183" t="s">
        <v>144</v>
      </c>
      <c r="T186" s="184" t="s">
        <v>144</v>
      </c>
      <c r="U186" s="161">
        <v>0.03</v>
      </c>
      <c r="V186" s="161">
        <f>ROUND(E186*U186,2)</f>
        <v>17.100000000000001</v>
      </c>
      <c r="W186" s="161"/>
      <c r="X186" s="161" t="s">
        <v>208</v>
      </c>
      <c r="Y186" s="151"/>
      <c r="Z186" s="151"/>
      <c r="AA186" s="151"/>
      <c r="AB186" s="151"/>
      <c r="AC186" s="151"/>
      <c r="AD186" s="151"/>
      <c r="AE186" s="151"/>
      <c r="AF186" s="151"/>
      <c r="AG186" s="151" t="s">
        <v>209</v>
      </c>
      <c r="AH186" s="151"/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  <c r="AU186" s="151"/>
      <c r="AV186" s="151"/>
      <c r="AW186" s="151"/>
      <c r="AX186" s="151"/>
      <c r="AY186" s="151"/>
      <c r="AZ186" s="151"/>
      <c r="BA186" s="151"/>
      <c r="BB186" s="151"/>
      <c r="BC186" s="151"/>
      <c r="BD186" s="151"/>
      <c r="BE186" s="151"/>
      <c r="BF186" s="151"/>
      <c r="BG186" s="151"/>
      <c r="BH186" s="151"/>
    </row>
    <row r="187" spans="1:60" outlineLevel="1" x14ac:dyDescent="0.2">
      <c r="A187" s="171">
        <v>75</v>
      </c>
      <c r="B187" s="172" t="s">
        <v>462</v>
      </c>
      <c r="C187" s="187" t="s">
        <v>463</v>
      </c>
      <c r="D187" s="173" t="s">
        <v>232</v>
      </c>
      <c r="E187" s="174">
        <v>570</v>
      </c>
      <c r="F187" s="175"/>
      <c r="G187" s="176">
        <f>ROUND(E187*F187,2)</f>
        <v>0</v>
      </c>
      <c r="H187" s="175"/>
      <c r="I187" s="176">
        <f>ROUND(E187*H187,2)</f>
        <v>0</v>
      </c>
      <c r="J187" s="175"/>
      <c r="K187" s="176">
        <f>ROUND(E187*J187,2)</f>
        <v>0</v>
      </c>
      <c r="L187" s="176">
        <v>21</v>
      </c>
      <c r="M187" s="176">
        <f>G187*(1+L187/100)</f>
        <v>0</v>
      </c>
      <c r="N187" s="174">
        <v>0</v>
      </c>
      <c r="O187" s="174">
        <f>ROUND(E187*N187,2)</f>
        <v>0</v>
      </c>
      <c r="P187" s="174">
        <v>0</v>
      </c>
      <c r="Q187" s="174">
        <f>ROUND(E187*P187,2)</f>
        <v>0</v>
      </c>
      <c r="R187" s="176" t="s">
        <v>207</v>
      </c>
      <c r="S187" s="176" t="s">
        <v>144</v>
      </c>
      <c r="T187" s="177" t="s">
        <v>144</v>
      </c>
      <c r="U187" s="161">
        <v>0.06</v>
      </c>
      <c r="V187" s="161">
        <f>ROUND(E187*U187,2)</f>
        <v>34.200000000000003</v>
      </c>
      <c r="W187" s="161"/>
      <c r="X187" s="161" t="s">
        <v>208</v>
      </c>
      <c r="Y187" s="151"/>
      <c r="Z187" s="151"/>
      <c r="AA187" s="151"/>
      <c r="AB187" s="151"/>
      <c r="AC187" s="151"/>
      <c r="AD187" s="151"/>
      <c r="AE187" s="151"/>
      <c r="AF187" s="151"/>
      <c r="AG187" s="151" t="s">
        <v>209</v>
      </c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151"/>
      <c r="AX187" s="151"/>
      <c r="AY187" s="151"/>
      <c r="AZ187" s="151"/>
      <c r="BA187" s="151"/>
      <c r="BB187" s="151"/>
      <c r="BC187" s="151"/>
      <c r="BD187" s="151"/>
      <c r="BE187" s="151"/>
      <c r="BF187" s="151"/>
      <c r="BG187" s="151"/>
      <c r="BH187" s="151"/>
    </row>
    <row r="188" spans="1:60" outlineLevel="1" x14ac:dyDescent="0.2">
      <c r="A188" s="158"/>
      <c r="B188" s="159"/>
      <c r="C188" s="256" t="s">
        <v>464</v>
      </c>
      <c r="D188" s="257"/>
      <c r="E188" s="257"/>
      <c r="F188" s="257"/>
      <c r="G188" s="257"/>
      <c r="H188" s="161"/>
      <c r="I188" s="161"/>
      <c r="J188" s="161"/>
      <c r="K188" s="161"/>
      <c r="L188" s="161"/>
      <c r="M188" s="161"/>
      <c r="N188" s="160"/>
      <c r="O188" s="160"/>
      <c r="P188" s="160"/>
      <c r="Q188" s="160"/>
      <c r="R188" s="161"/>
      <c r="S188" s="161"/>
      <c r="T188" s="161"/>
      <c r="U188" s="161"/>
      <c r="V188" s="161"/>
      <c r="W188" s="161"/>
      <c r="X188" s="161"/>
      <c r="Y188" s="151"/>
      <c r="Z188" s="151"/>
      <c r="AA188" s="151"/>
      <c r="AB188" s="151"/>
      <c r="AC188" s="151"/>
      <c r="AD188" s="151"/>
      <c r="AE188" s="151"/>
      <c r="AF188" s="151"/>
      <c r="AG188" s="151" t="s">
        <v>219</v>
      </c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151"/>
      <c r="AX188" s="151"/>
      <c r="AY188" s="151"/>
      <c r="AZ188" s="151"/>
      <c r="BA188" s="151"/>
      <c r="BB188" s="151"/>
      <c r="BC188" s="151"/>
      <c r="BD188" s="151"/>
      <c r="BE188" s="151"/>
      <c r="BF188" s="151"/>
      <c r="BG188" s="151"/>
      <c r="BH188" s="151"/>
    </row>
    <row r="189" spans="1:60" x14ac:dyDescent="0.2">
      <c r="A189" s="165" t="s">
        <v>139</v>
      </c>
      <c r="B189" s="166" t="s">
        <v>101</v>
      </c>
      <c r="C189" s="186" t="s">
        <v>102</v>
      </c>
      <c r="D189" s="167"/>
      <c r="E189" s="168"/>
      <c r="F189" s="169"/>
      <c r="G189" s="169">
        <f>SUMIF(AG190:AG191,"&lt;&gt;NOR",G190:G191)</f>
        <v>0</v>
      </c>
      <c r="H189" s="169"/>
      <c r="I189" s="169">
        <f>SUM(I190:I191)</f>
        <v>0</v>
      </c>
      <c r="J189" s="169"/>
      <c r="K189" s="169">
        <f>SUM(K190:K191)</f>
        <v>0</v>
      </c>
      <c r="L189" s="169"/>
      <c r="M189" s="169">
        <f>SUM(M190:M191)</f>
        <v>0</v>
      </c>
      <c r="N189" s="168"/>
      <c r="O189" s="168">
        <f>SUM(O190:O191)</f>
        <v>0</v>
      </c>
      <c r="P189" s="168"/>
      <c r="Q189" s="168">
        <f>SUM(Q190:Q191)</f>
        <v>0.56000000000000005</v>
      </c>
      <c r="R189" s="169"/>
      <c r="S189" s="169"/>
      <c r="T189" s="170"/>
      <c r="U189" s="164"/>
      <c r="V189" s="164">
        <f>SUM(V190:V191)</f>
        <v>3.84</v>
      </c>
      <c r="W189" s="164"/>
      <c r="X189" s="164"/>
      <c r="AG189" t="s">
        <v>140</v>
      </c>
    </row>
    <row r="190" spans="1:60" outlineLevel="1" x14ac:dyDescent="0.2">
      <c r="A190" s="171">
        <v>76</v>
      </c>
      <c r="B190" s="172" t="s">
        <v>465</v>
      </c>
      <c r="C190" s="187" t="s">
        <v>466</v>
      </c>
      <c r="D190" s="173" t="s">
        <v>232</v>
      </c>
      <c r="E190" s="174">
        <v>6</v>
      </c>
      <c r="F190" s="175"/>
      <c r="G190" s="176">
        <f>ROUND(E190*F190,2)</f>
        <v>0</v>
      </c>
      <c r="H190" s="175"/>
      <c r="I190" s="176">
        <f>ROUND(E190*H190,2)</f>
        <v>0</v>
      </c>
      <c r="J190" s="175"/>
      <c r="K190" s="176">
        <f>ROUND(E190*J190,2)</f>
        <v>0</v>
      </c>
      <c r="L190" s="176">
        <v>21</v>
      </c>
      <c r="M190" s="176">
        <f>G190*(1+L190/100)</f>
        <v>0</v>
      </c>
      <c r="N190" s="174">
        <v>5.9000000000000003E-4</v>
      </c>
      <c r="O190" s="174">
        <f>ROUND(E190*N190,2)</f>
        <v>0</v>
      </c>
      <c r="P190" s="174">
        <v>9.2999999999999999E-2</v>
      </c>
      <c r="Q190" s="174">
        <f>ROUND(E190*P190,2)</f>
        <v>0.56000000000000005</v>
      </c>
      <c r="R190" s="176" t="s">
        <v>467</v>
      </c>
      <c r="S190" s="176" t="s">
        <v>144</v>
      </c>
      <c r="T190" s="177" t="s">
        <v>144</v>
      </c>
      <c r="U190" s="161">
        <v>0.64</v>
      </c>
      <c r="V190" s="161">
        <f>ROUND(E190*U190,2)</f>
        <v>3.84</v>
      </c>
      <c r="W190" s="161"/>
      <c r="X190" s="161" t="s">
        <v>208</v>
      </c>
      <c r="Y190" s="151"/>
      <c r="Z190" s="151"/>
      <c r="AA190" s="151"/>
      <c r="AB190" s="151"/>
      <c r="AC190" s="151"/>
      <c r="AD190" s="151"/>
      <c r="AE190" s="151"/>
      <c r="AF190" s="151"/>
      <c r="AG190" s="151" t="s">
        <v>209</v>
      </c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1"/>
      <c r="AZ190" s="151"/>
      <c r="BA190" s="151"/>
      <c r="BB190" s="151"/>
      <c r="BC190" s="151"/>
      <c r="BD190" s="151"/>
      <c r="BE190" s="151"/>
      <c r="BF190" s="151"/>
      <c r="BG190" s="151"/>
      <c r="BH190" s="151"/>
    </row>
    <row r="191" spans="1:60" outlineLevel="1" x14ac:dyDescent="0.2">
      <c r="A191" s="158"/>
      <c r="B191" s="159"/>
      <c r="C191" s="256" t="s">
        <v>468</v>
      </c>
      <c r="D191" s="257"/>
      <c r="E191" s="257"/>
      <c r="F191" s="257"/>
      <c r="G191" s="257"/>
      <c r="H191" s="161"/>
      <c r="I191" s="161"/>
      <c r="J191" s="161"/>
      <c r="K191" s="161"/>
      <c r="L191" s="161"/>
      <c r="M191" s="161"/>
      <c r="N191" s="160"/>
      <c r="O191" s="160"/>
      <c r="P191" s="160"/>
      <c r="Q191" s="160"/>
      <c r="R191" s="161"/>
      <c r="S191" s="161"/>
      <c r="T191" s="161"/>
      <c r="U191" s="161"/>
      <c r="V191" s="161"/>
      <c r="W191" s="161"/>
      <c r="X191" s="161"/>
      <c r="Y191" s="151"/>
      <c r="Z191" s="151"/>
      <c r="AA191" s="151"/>
      <c r="AB191" s="151"/>
      <c r="AC191" s="151"/>
      <c r="AD191" s="151"/>
      <c r="AE191" s="151"/>
      <c r="AF191" s="151"/>
      <c r="AG191" s="151" t="s">
        <v>219</v>
      </c>
      <c r="AH191" s="151"/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151"/>
      <c r="AW191" s="151"/>
      <c r="AX191" s="151"/>
      <c r="AY191" s="151"/>
      <c r="AZ191" s="151"/>
      <c r="BA191" s="151"/>
      <c r="BB191" s="151"/>
      <c r="BC191" s="151"/>
      <c r="BD191" s="151"/>
      <c r="BE191" s="151"/>
      <c r="BF191" s="151"/>
      <c r="BG191" s="151"/>
      <c r="BH191" s="151"/>
    </row>
    <row r="192" spans="1:60" x14ac:dyDescent="0.2">
      <c r="A192" s="165" t="s">
        <v>139</v>
      </c>
      <c r="B192" s="166" t="s">
        <v>103</v>
      </c>
      <c r="C192" s="186" t="s">
        <v>104</v>
      </c>
      <c r="D192" s="167"/>
      <c r="E192" s="168"/>
      <c r="F192" s="169"/>
      <c r="G192" s="169">
        <f>SUMIF(AG193:AG200,"&lt;&gt;NOR",G193:G200)</f>
        <v>0</v>
      </c>
      <c r="H192" s="169"/>
      <c r="I192" s="169">
        <f>SUM(I193:I200)</f>
        <v>0</v>
      </c>
      <c r="J192" s="169"/>
      <c r="K192" s="169">
        <f>SUM(K193:K200)</f>
        <v>0</v>
      </c>
      <c r="L192" s="169"/>
      <c r="M192" s="169">
        <f>SUM(M193:M200)</f>
        <v>0</v>
      </c>
      <c r="N192" s="168"/>
      <c r="O192" s="168">
        <f>SUM(O193:O200)</f>
        <v>0</v>
      </c>
      <c r="P192" s="168"/>
      <c r="Q192" s="168">
        <f>SUM(Q193:Q200)</f>
        <v>0</v>
      </c>
      <c r="R192" s="169"/>
      <c r="S192" s="169"/>
      <c r="T192" s="170"/>
      <c r="U192" s="164"/>
      <c r="V192" s="164">
        <f>SUM(V193:V200)</f>
        <v>91.52000000000001</v>
      </c>
      <c r="W192" s="164"/>
      <c r="X192" s="164"/>
      <c r="AG192" t="s">
        <v>140</v>
      </c>
    </row>
    <row r="193" spans="1:60" ht="22.5" outlineLevel="1" x14ac:dyDescent="0.2">
      <c r="A193" s="171">
        <v>77</v>
      </c>
      <c r="B193" s="172" t="s">
        <v>469</v>
      </c>
      <c r="C193" s="187" t="s">
        <v>470</v>
      </c>
      <c r="D193" s="173" t="s">
        <v>348</v>
      </c>
      <c r="E193" s="174">
        <v>269.178</v>
      </c>
      <c r="F193" s="175"/>
      <c r="G193" s="176">
        <f>ROUND(E193*F193,2)</f>
        <v>0</v>
      </c>
      <c r="H193" s="175"/>
      <c r="I193" s="176">
        <f>ROUND(E193*H193,2)</f>
        <v>0</v>
      </c>
      <c r="J193" s="175"/>
      <c r="K193" s="176">
        <f>ROUND(E193*J193,2)</f>
        <v>0</v>
      </c>
      <c r="L193" s="176">
        <v>21</v>
      </c>
      <c r="M193" s="176">
        <f>G193*(1+L193/100)</f>
        <v>0</v>
      </c>
      <c r="N193" s="174">
        <v>0</v>
      </c>
      <c r="O193" s="174">
        <f>ROUND(E193*N193,2)</f>
        <v>0</v>
      </c>
      <c r="P193" s="174">
        <v>0</v>
      </c>
      <c r="Q193" s="174">
        <f>ROUND(E193*P193,2)</f>
        <v>0</v>
      </c>
      <c r="R193" s="176" t="s">
        <v>461</v>
      </c>
      <c r="S193" s="176" t="s">
        <v>144</v>
      </c>
      <c r="T193" s="177" t="s">
        <v>144</v>
      </c>
      <c r="U193" s="161">
        <v>0.28000000000000003</v>
      </c>
      <c r="V193" s="161">
        <f>ROUND(E193*U193,2)</f>
        <v>75.37</v>
      </c>
      <c r="W193" s="161"/>
      <c r="X193" s="161" t="s">
        <v>208</v>
      </c>
      <c r="Y193" s="151"/>
      <c r="Z193" s="151"/>
      <c r="AA193" s="151"/>
      <c r="AB193" s="151"/>
      <c r="AC193" s="151"/>
      <c r="AD193" s="151"/>
      <c r="AE193" s="151"/>
      <c r="AF193" s="151"/>
      <c r="AG193" s="151" t="s">
        <v>209</v>
      </c>
      <c r="AH193" s="151"/>
      <c r="AI193" s="151"/>
      <c r="AJ193" s="151"/>
      <c r="AK193" s="151"/>
      <c r="AL193" s="151"/>
      <c r="AM193" s="151"/>
      <c r="AN193" s="151"/>
      <c r="AO193" s="151"/>
      <c r="AP193" s="151"/>
      <c r="AQ193" s="151"/>
      <c r="AR193" s="151"/>
      <c r="AS193" s="151"/>
      <c r="AT193" s="151"/>
      <c r="AU193" s="151"/>
      <c r="AV193" s="151"/>
      <c r="AW193" s="151"/>
      <c r="AX193" s="151"/>
      <c r="AY193" s="151"/>
      <c r="AZ193" s="151"/>
      <c r="BA193" s="151"/>
      <c r="BB193" s="151"/>
      <c r="BC193" s="151"/>
      <c r="BD193" s="151"/>
      <c r="BE193" s="151"/>
      <c r="BF193" s="151"/>
      <c r="BG193" s="151"/>
      <c r="BH193" s="151"/>
    </row>
    <row r="194" spans="1:60" outlineLevel="1" x14ac:dyDescent="0.2">
      <c r="A194" s="158"/>
      <c r="B194" s="159"/>
      <c r="C194" s="256" t="s">
        <v>471</v>
      </c>
      <c r="D194" s="257"/>
      <c r="E194" s="257"/>
      <c r="F194" s="257"/>
      <c r="G194" s="257"/>
      <c r="H194" s="161"/>
      <c r="I194" s="161"/>
      <c r="J194" s="161"/>
      <c r="K194" s="161"/>
      <c r="L194" s="161"/>
      <c r="M194" s="161"/>
      <c r="N194" s="160"/>
      <c r="O194" s="160"/>
      <c r="P194" s="160"/>
      <c r="Q194" s="160"/>
      <c r="R194" s="161"/>
      <c r="S194" s="161"/>
      <c r="T194" s="161"/>
      <c r="U194" s="161"/>
      <c r="V194" s="161"/>
      <c r="W194" s="161"/>
      <c r="X194" s="161"/>
      <c r="Y194" s="151"/>
      <c r="Z194" s="151"/>
      <c r="AA194" s="151"/>
      <c r="AB194" s="151"/>
      <c r="AC194" s="151"/>
      <c r="AD194" s="151"/>
      <c r="AE194" s="151"/>
      <c r="AF194" s="151"/>
      <c r="AG194" s="151" t="s">
        <v>219</v>
      </c>
      <c r="AH194" s="151"/>
      <c r="AI194" s="151"/>
      <c r="AJ194" s="151"/>
      <c r="AK194" s="151"/>
      <c r="AL194" s="151"/>
      <c r="AM194" s="151"/>
      <c r="AN194" s="151"/>
      <c r="AO194" s="151"/>
      <c r="AP194" s="151"/>
      <c r="AQ194" s="151"/>
      <c r="AR194" s="151"/>
      <c r="AS194" s="151"/>
      <c r="AT194" s="151"/>
      <c r="AU194" s="151"/>
      <c r="AV194" s="151"/>
      <c r="AW194" s="151"/>
      <c r="AX194" s="151"/>
      <c r="AY194" s="151"/>
      <c r="AZ194" s="151"/>
      <c r="BA194" s="151"/>
      <c r="BB194" s="151"/>
      <c r="BC194" s="151"/>
      <c r="BD194" s="151"/>
      <c r="BE194" s="151"/>
      <c r="BF194" s="151"/>
      <c r="BG194" s="151"/>
      <c r="BH194" s="151"/>
    </row>
    <row r="195" spans="1:60" outlineLevel="1" x14ac:dyDescent="0.2">
      <c r="A195" s="178">
        <v>78</v>
      </c>
      <c r="B195" s="179" t="s">
        <v>472</v>
      </c>
      <c r="C195" s="189" t="s">
        <v>473</v>
      </c>
      <c r="D195" s="180" t="s">
        <v>348</v>
      </c>
      <c r="E195" s="181">
        <v>269.178</v>
      </c>
      <c r="F195" s="182"/>
      <c r="G195" s="183">
        <f>ROUND(E195*F195,2)</f>
        <v>0</v>
      </c>
      <c r="H195" s="182"/>
      <c r="I195" s="183">
        <f>ROUND(E195*H195,2)</f>
        <v>0</v>
      </c>
      <c r="J195" s="182"/>
      <c r="K195" s="183">
        <f>ROUND(E195*J195,2)</f>
        <v>0</v>
      </c>
      <c r="L195" s="183">
        <v>21</v>
      </c>
      <c r="M195" s="183">
        <f>G195*(1+L195/100)</f>
        <v>0</v>
      </c>
      <c r="N195" s="181">
        <v>0</v>
      </c>
      <c r="O195" s="181">
        <f>ROUND(E195*N195,2)</f>
        <v>0</v>
      </c>
      <c r="P195" s="181">
        <v>0</v>
      </c>
      <c r="Q195" s="181">
        <f>ROUND(E195*P195,2)</f>
        <v>0</v>
      </c>
      <c r="R195" s="183" t="s">
        <v>474</v>
      </c>
      <c r="S195" s="183" t="s">
        <v>144</v>
      </c>
      <c r="T195" s="184" t="s">
        <v>144</v>
      </c>
      <c r="U195" s="161">
        <v>0.05</v>
      </c>
      <c r="V195" s="161">
        <f>ROUND(E195*U195,2)</f>
        <v>13.46</v>
      </c>
      <c r="W195" s="161"/>
      <c r="X195" s="161" t="s">
        <v>208</v>
      </c>
      <c r="Y195" s="151"/>
      <c r="Z195" s="151"/>
      <c r="AA195" s="151"/>
      <c r="AB195" s="151"/>
      <c r="AC195" s="151"/>
      <c r="AD195" s="151"/>
      <c r="AE195" s="151"/>
      <c r="AF195" s="151"/>
      <c r="AG195" s="151" t="s">
        <v>209</v>
      </c>
      <c r="AH195" s="151"/>
      <c r="AI195" s="151"/>
      <c r="AJ195" s="151"/>
      <c r="AK195" s="151"/>
      <c r="AL195" s="151"/>
      <c r="AM195" s="151"/>
      <c r="AN195" s="151"/>
      <c r="AO195" s="151"/>
      <c r="AP195" s="151"/>
      <c r="AQ195" s="151"/>
      <c r="AR195" s="151"/>
      <c r="AS195" s="151"/>
      <c r="AT195" s="151"/>
      <c r="AU195" s="151"/>
      <c r="AV195" s="151"/>
      <c r="AW195" s="151"/>
      <c r="AX195" s="151"/>
      <c r="AY195" s="151"/>
      <c r="AZ195" s="151"/>
      <c r="BA195" s="151"/>
      <c r="BB195" s="151"/>
      <c r="BC195" s="151"/>
      <c r="BD195" s="151"/>
      <c r="BE195" s="151"/>
      <c r="BF195" s="151"/>
      <c r="BG195" s="151"/>
      <c r="BH195" s="151"/>
    </row>
    <row r="196" spans="1:60" outlineLevel="1" x14ac:dyDescent="0.2">
      <c r="A196" s="178">
        <v>79</v>
      </c>
      <c r="B196" s="179" t="s">
        <v>475</v>
      </c>
      <c r="C196" s="189" t="s">
        <v>476</v>
      </c>
      <c r="D196" s="180" t="s">
        <v>348</v>
      </c>
      <c r="E196" s="181">
        <v>269.178</v>
      </c>
      <c r="F196" s="182"/>
      <c r="G196" s="183">
        <f>ROUND(E196*F196,2)</f>
        <v>0</v>
      </c>
      <c r="H196" s="182"/>
      <c r="I196" s="183">
        <f>ROUND(E196*H196,2)</f>
        <v>0</v>
      </c>
      <c r="J196" s="182"/>
      <c r="K196" s="183">
        <f>ROUND(E196*J196,2)</f>
        <v>0</v>
      </c>
      <c r="L196" s="183">
        <v>21</v>
      </c>
      <c r="M196" s="183">
        <f>G196*(1+L196/100)</f>
        <v>0</v>
      </c>
      <c r="N196" s="181">
        <v>0</v>
      </c>
      <c r="O196" s="181">
        <f>ROUND(E196*N196,2)</f>
        <v>0</v>
      </c>
      <c r="P196" s="181">
        <v>0</v>
      </c>
      <c r="Q196" s="181">
        <f>ROUND(E196*P196,2)</f>
        <v>0</v>
      </c>
      <c r="R196" s="183" t="s">
        <v>474</v>
      </c>
      <c r="S196" s="183" t="s">
        <v>144</v>
      </c>
      <c r="T196" s="184" t="s">
        <v>144</v>
      </c>
      <c r="U196" s="161">
        <v>0</v>
      </c>
      <c r="V196" s="161">
        <f>ROUND(E196*U196,2)</f>
        <v>0</v>
      </c>
      <c r="W196" s="161"/>
      <c r="X196" s="161" t="s">
        <v>208</v>
      </c>
      <c r="Y196" s="151"/>
      <c r="Z196" s="151"/>
      <c r="AA196" s="151"/>
      <c r="AB196" s="151"/>
      <c r="AC196" s="151"/>
      <c r="AD196" s="151"/>
      <c r="AE196" s="151"/>
      <c r="AF196" s="151"/>
      <c r="AG196" s="151" t="s">
        <v>209</v>
      </c>
      <c r="AH196" s="151"/>
      <c r="AI196" s="151"/>
      <c r="AJ196" s="151"/>
      <c r="AK196" s="151"/>
      <c r="AL196" s="151"/>
      <c r="AM196" s="151"/>
      <c r="AN196" s="151"/>
      <c r="AO196" s="151"/>
      <c r="AP196" s="151"/>
      <c r="AQ196" s="151"/>
      <c r="AR196" s="151"/>
      <c r="AS196" s="151"/>
      <c r="AT196" s="151"/>
      <c r="AU196" s="151"/>
      <c r="AV196" s="151"/>
      <c r="AW196" s="151"/>
      <c r="AX196" s="151"/>
      <c r="AY196" s="151"/>
      <c r="AZ196" s="151"/>
      <c r="BA196" s="151"/>
      <c r="BB196" s="151"/>
      <c r="BC196" s="151"/>
      <c r="BD196" s="151"/>
      <c r="BE196" s="151"/>
      <c r="BF196" s="151"/>
      <c r="BG196" s="151"/>
      <c r="BH196" s="151"/>
    </row>
    <row r="197" spans="1:60" outlineLevel="1" x14ac:dyDescent="0.2">
      <c r="A197" s="171">
        <v>80</v>
      </c>
      <c r="B197" s="172" t="s">
        <v>477</v>
      </c>
      <c r="C197" s="187" t="s">
        <v>478</v>
      </c>
      <c r="D197" s="173" t="s">
        <v>348</v>
      </c>
      <c r="E197" s="174">
        <v>269.178</v>
      </c>
      <c r="F197" s="175"/>
      <c r="G197" s="176">
        <f>ROUND(E197*F197,2)</f>
        <v>0</v>
      </c>
      <c r="H197" s="175"/>
      <c r="I197" s="176">
        <f>ROUND(E197*H197,2)</f>
        <v>0</v>
      </c>
      <c r="J197" s="175"/>
      <c r="K197" s="176">
        <f>ROUND(E197*J197,2)</f>
        <v>0</v>
      </c>
      <c r="L197" s="176">
        <v>21</v>
      </c>
      <c r="M197" s="176">
        <f>G197*(1+L197/100)</f>
        <v>0</v>
      </c>
      <c r="N197" s="174">
        <v>0</v>
      </c>
      <c r="O197" s="174">
        <f>ROUND(E197*N197,2)</f>
        <v>0</v>
      </c>
      <c r="P197" s="174">
        <v>0</v>
      </c>
      <c r="Q197" s="174">
        <f>ROUND(E197*P197,2)</f>
        <v>0</v>
      </c>
      <c r="R197" s="176" t="s">
        <v>474</v>
      </c>
      <c r="S197" s="176" t="s">
        <v>144</v>
      </c>
      <c r="T197" s="177" t="s">
        <v>144</v>
      </c>
      <c r="U197" s="161">
        <v>0.01</v>
      </c>
      <c r="V197" s="161">
        <f>ROUND(E197*U197,2)</f>
        <v>2.69</v>
      </c>
      <c r="W197" s="161"/>
      <c r="X197" s="161" t="s">
        <v>208</v>
      </c>
      <c r="Y197" s="151"/>
      <c r="Z197" s="151"/>
      <c r="AA197" s="151"/>
      <c r="AB197" s="151"/>
      <c r="AC197" s="151"/>
      <c r="AD197" s="151"/>
      <c r="AE197" s="151"/>
      <c r="AF197" s="151"/>
      <c r="AG197" s="151" t="s">
        <v>209</v>
      </c>
      <c r="AH197" s="151"/>
      <c r="AI197" s="151"/>
      <c r="AJ197" s="151"/>
      <c r="AK197" s="151"/>
      <c r="AL197" s="151"/>
      <c r="AM197" s="151"/>
      <c r="AN197" s="151"/>
      <c r="AO197" s="151"/>
      <c r="AP197" s="151"/>
      <c r="AQ197" s="151"/>
      <c r="AR197" s="151"/>
      <c r="AS197" s="151"/>
      <c r="AT197" s="151"/>
      <c r="AU197" s="151"/>
      <c r="AV197" s="151"/>
      <c r="AW197" s="151"/>
      <c r="AX197" s="151"/>
      <c r="AY197" s="151"/>
      <c r="AZ197" s="151"/>
      <c r="BA197" s="151"/>
      <c r="BB197" s="151"/>
      <c r="BC197" s="151"/>
      <c r="BD197" s="151"/>
      <c r="BE197" s="151"/>
      <c r="BF197" s="151"/>
      <c r="BG197" s="151"/>
      <c r="BH197" s="151"/>
    </row>
    <row r="198" spans="1:60" outlineLevel="1" x14ac:dyDescent="0.2">
      <c r="A198" s="158"/>
      <c r="B198" s="159"/>
      <c r="C198" s="256" t="s">
        <v>479</v>
      </c>
      <c r="D198" s="257"/>
      <c r="E198" s="257"/>
      <c r="F198" s="257"/>
      <c r="G198" s="257"/>
      <c r="H198" s="161"/>
      <c r="I198" s="161"/>
      <c r="J198" s="161"/>
      <c r="K198" s="161"/>
      <c r="L198" s="161"/>
      <c r="M198" s="161"/>
      <c r="N198" s="160"/>
      <c r="O198" s="160"/>
      <c r="P198" s="160"/>
      <c r="Q198" s="160"/>
      <c r="R198" s="161"/>
      <c r="S198" s="161"/>
      <c r="T198" s="161"/>
      <c r="U198" s="161"/>
      <c r="V198" s="161"/>
      <c r="W198" s="161"/>
      <c r="X198" s="161"/>
      <c r="Y198" s="151"/>
      <c r="Z198" s="151"/>
      <c r="AA198" s="151"/>
      <c r="AB198" s="151"/>
      <c r="AC198" s="151"/>
      <c r="AD198" s="151"/>
      <c r="AE198" s="151"/>
      <c r="AF198" s="151"/>
      <c r="AG198" s="151" t="s">
        <v>219</v>
      </c>
      <c r="AH198" s="151"/>
      <c r="AI198" s="151"/>
      <c r="AJ198" s="151"/>
      <c r="AK198" s="151"/>
      <c r="AL198" s="151"/>
      <c r="AM198" s="151"/>
      <c r="AN198" s="151"/>
      <c r="AO198" s="151"/>
      <c r="AP198" s="151"/>
      <c r="AQ198" s="151"/>
      <c r="AR198" s="151"/>
      <c r="AS198" s="151"/>
      <c r="AT198" s="151"/>
      <c r="AU198" s="151"/>
      <c r="AV198" s="151"/>
      <c r="AW198" s="151"/>
      <c r="AX198" s="151"/>
      <c r="AY198" s="151"/>
      <c r="AZ198" s="151"/>
      <c r="BA198" s="151"/>
      <c r="BB198" s="151"/>
      <c r="BC198" s="151"/>
      <c r="BD198" s="151"/>
      <c r="BE198" s="151"/>
      <c r="BF198" s="151"/>
      <c r="BG198" s="151"/>
      <c r="BH198" s="151"/>
    </row>
    <row r="199" spans="1:60" ht="33.75" outlineLevel="1" x14ac:dyDescent="0.2">
      <c r="A199" s="171">
        <v>81</v>
      </c>
      <c r="B199" s="172" t="s">
        <v>480</v>
      </c>
      <c r="C199" s="187" t="s">
        <v>481</v>
      </c>
      <c r="D199" s="173" t="s">
        <v>348</v>
      </c>
      <c r="E199" s="174">
        <v>269.178</v>
      </c>
      <c r="F199" s="175"/>
      <c r="G199" s="176">
        <f>ROUND(E199*F199,2)</f>
        <v>0</v>
      </c>
      <c r="H199" s="175"/>
      <c r="I199" s="176">
        <f>ROUND(E199*H199,2)</f>
        <v>0</v>
      </c>
      <c r="J199" s="175"/>
      <c r="K199" s="176">
        <f>ROUND(E199*J199,2)</f>
        <v>0</v>
      </c>
      <c r="L199" s="176">
        <v>21</v>
      </c>
      <c r="M199" s="176">
        <f>G199*(1+L199/100)</f>
        <v>0</v>
      </c>
      <c r="N199" s="174">
        <v>0</v>
      </c>
      <c r="O199" s="174">
        <f>ROUND(E199*N199,2)</f>
        <v>0</v>
      </c>
      <c r="P199" s="174">
        <v>0</v>
      </c>
      <c r="Q199" s="174">
        <f>ROUND(E199*P199,2)</f>
        <v>0</v>
      </c>
      <c r="R199" s="176" t="s">
        <v>461</v>
      </c>
      <c r="S199" s="176" t="s">
        <v>144</v>
      </c>
      <c r="T199" s="177" t="s">
        <v>144</v>
      </c>
      <c r="U199" s="161">
        <v>0</v>
      </c>
      <c r="V199" s="161">
        <f>ROUND(E199*U199,2)</f>
        <v>0</v>
      </c>
      <c r="W199" s="161"/>
      <c r="X199" s="161" t="s">
        <v>482</v>
      </c>
      <c r="Y199" s="151"/>
      <c r="Z199" s="151"/>
      <c r="AA199" s="151"/>
      <c r="AB199" s="151"/>
      <c r="AC199" s="151"/>
      <c r="AD199" s="151"/>
      <c r="AE199" s="151"/>
      <c r="AF199" s="151"/>
      <c r="AG199" s="151" t="s">
        <v>483</v>
      </c>
      <c r="AH199" s="151"/>
      <c r="AI199" s="151"/>
      <c r="AJ199" s="151"/>
      <c r="AK199" s="151"/>
      <c r="AL199" s="151"/>
      <c r="AM199" s="151"/>
      <c r="AN199" s="151"/>
      <c r="AO199" s="151"/>
      <c r="AP199" s="151"/>
      <c r="AQ199" s="151"/>
      <c r="AR199" s="151"/>
      <c r="AS199" s="151"/>
      <c r="AT199" s="151"/>
      <c r="AU199" s="151"/>
      <c r="AV199" s="151"/>
      <c r="AW199" s="151"/>
      <c r="AX199" s="151"/>
      <c r="AY199" s="151"/>
      <c r="AZ199" s="151"/>
      <c r="BA199" s="151"/>
      <c r="BB199" s="151"/>
      <c r="BC199" s="151"/>
      <c r="BD199" s="151"/>
      <c r="BE199" s="151"/>
      <c r="BF199" s="151"/>
      <c r="BG199" s="151"/>
      <c r="BH199" s="151"/>
    </row>
    <row r="200" spans="1:60" outlineLevel="1" x14ac:dyDescent="0.2">
      <c r="A200" s="158"/>
      <c r="B200" s="159"/>
      <c r="C200" s="256" t="s">
        <v>471</v>
      </c>
      <c r="D200" s="257"/>
      <c r="E200" s="257"/>
      <c r="F200" s="257"/>
      <c r="G200" s="257"/>
      <c r="H200" s="161"/>
      <c r="I200" s="161"/>
      <c r="J200" s="161"/>
      <c r="K200" s="161"/>
      <c r="L200" s="161"/>
      <c r="M200" s="161"/>
      <c r="N200" s="160"/>
      <c r="O200" s="160"/>
      <c r="P200" s="160"/>
      <c r="Q200" s="160"/>
      <c r="R200" s="161"/>
      <c r="S200" s="161"/>
      <c r="T200" s="161"/>
      <c r="U200" s="161"/>
      <c r="V200" s="161"/>
      <c r="W200" s="161"/>
      <c r="X200" s="161"/>
      <c r="Y200" s="151"/>
      <c r="Z200" s="151"/>
      <c r="AA200" s="151"/>
      <c r="AB200" s="151"/>
      <c r="AC200" s="151"/>
      <c r="AD200" s="151"/>
      <c r="AE200" s="151"/>
      <c r="AF200" s="151"/>
      <c r="AG200" s="151" t="s">
        <v>219</v>
      </c>
      <c r="AH200" s="151"/>
      <c r="AI200" s="151"/>
      <c r="AJ200" s="151"/>
      <c r="AK200" s="151"/>
      <c r="AL200" s="151"/>
      <c r="AM200" s="151"/>
      <c r="AN200" s="151"/>
      <c r="AO200" s="151"/>
      <c r="AP200" s="151"/>
      <c r="AQ200" s="151"/>
      <c r="AR200" s="151"/>
      <c r="AS200" s="151"/>
      <c r="AT200" s="151"/>
      <c r="AU200" s="151"/>
      <c r="AV200" s="151"/>
      <c r="AW200" s="151"/>
      <c r="AX200" s="151"/>
      <c r="AY200" s="151"/>
      <c r="AZ200" s="151"/>
      <c r="BA200" s="151"/>
      <c r="BB200" s="151"/>
      <c r="BC200" s="151"/>
      <c r="BD200" s="151"/>
      <c r="BE200" s="151"/>
      <c r="BF200" s="151"/>
      <c r="BG200" s="151"/>
      <c r="BH200" s="151"/>
    </row>
    <row r="201" spans="1:60" x14ac:dyDescent="0.2">
      <c r="A201" s="165" t="s">
        <v>139</v>
      </c>
      <c r="B201" s="166" t="s">
        <v>105</v>
      </c>
      <c r="C201" s="186" t="s">
        <v>106</v>
      </c>
      <c r="D201" s="167"/>
      <c r="E201" s="168"/>
      <c r="F201" s="169"/>
      <c r="G201" s="169">
        <f>SUMIF(AG202:AG203,"&lt;&gt;NOR",G202:G203)</f>
        <v>0</v>
      </c>
      <c r="H201" s="169"/>
      <c r="I201" s="169">
        <f>SUM(I202:I203)</f>
        <v>0</v>
      </c>
      <c r="J201" s="169"/>
      <c r="K201" s="169">
        <f>SUM(K202:K203)</f>
        <v>0</v>
      </c>
      <c r="L201" s="169"/>
      <c r="M201" s="169">
        <f>SUM(M202:M203)</f>
        <v>0</v>
      </c>
      <c r="N201" s="168"/>
      <c r="O201" s="168">
        <f>SUM(O202:O203)</f>
        <v>0</v>
      </c>
      <c r="P201" s="168"/>
      <c r="Q201" s="168">
        <f>SUM(Q202:Q203)</f>
        <v>0</v>
      </c>
      <c r="R201" s="169"/>
      <c r="S201" s="169"/>
      <c r="T201" s="170"/>
      <c r="U201" s="164"/>
      <c r="V201" s="164">
        <f>SUM(V202:V203)</f>
        <v>231.54</v>
      </c>
      <c r="W201" s="164"/>
      <c r="X201" s="164"/>
      <c r="AG201" t="s">
        <v>140</v>
      </c>
    </row>
    <row r="202" spans="1:60" ht="22.5" outlineLevel="1" x14ac:dyDescent="0.2">
      <c r="A202" s="171">
        <v>82</v>
      </c>
      <c r="B202" s="172" t="s">
        <v>484</v>
      </c>
      <c r="C202" s="187" t="s">
        <v>485</v>
      </c>
      <c r="D202" s="173" t="s">
        <v>348</v>
      </c>
      <c r="E202" s="174">
        <v>1102.5808099999999</v>
      </c>
      <c r="F202" s="175"/>
      <c r="G202" s="176">
        <f>ROUND(E202*F202,2)</f>
        <v>0</v>
      </c>
      <c r="H202" s="175"/>
      <c r="I202" s="176">
        <f>ROUND(E202*H202,2)</f>
        <v>0</v>
      </c>
      <c r="J202" s="175"/>
      <c r="K202" s="176">
        <f>ROUND(E202*J202,2)</f>
        <v>0</v>
      </c>
      <c r="L202" s="176">
        <v>21</v>
      </c>
      <c r="M202" s="176">
        <f>G202*(1+L202/100)</f>
        <v>0</v>
      </c>
      <c r="N202" s="174">
        <v>0</v>
      </c>
      <c r="O202" s="174">
        <f>ROUND(E202*N202,2)</f>
        <v>0</v>
      </c>
      <c r="P202" s="174">
        <v>0</v>
      </c>
      <c r="Q202" s="174">
        <f>ROUND(E202*P202,2)</f>
        <v>0</v>
      </c>
      <c r="R202" s="176" t="s">
        <v>355</v>
      </c>
      <c r="S202" s="176" t="s">
        <v>144</v>
      </c>
      <c r="T202" s="177" t="s">
        <v>144</v>
      </c>
      <c r="U202" s="161">
        <v>0.21</v>
      </c>
      <c r="V202" s="161">
        <f>ROUND(E202*U202,2)</f>
        <v>231.54</v>
      </c>
      <c r="W202" s="161"/>
      <c r="X202" s="161" t="s">
        <v>486</v>
      </c>
      <c r="Y202" s="151"/>
      <c r="Z202" s="151"/>
      <c r="AA202" s="151"/>
      <c r="AB202" s="151"/>
      <c r="AC202" s="151"/>
      <c r="AD202" s="151"/>
      <c r="AE202" s="151"/>
      <c r="AF202" s="151"/>
      <c r="AG202" s="151" t="s">
        <v>487</v>
      </c>
      <c r="AH202" s="151"/>
      <c r="AI202" s="151"/>
      <c r="AJ202" s="151"/>
      <c r="AK202" s="151"/>
      <c r="AL202" s="151"/>
      <c r="AM202" s="151"/>
      <c r="AN202" s="151"/>
      <c r="AO202" s="151"/>
      <c r="AP202" s="151"/>
      <c r="AQ202" s="151"/>
      <c r="AR202" s="151"/>
      <c r="AS202" s="151"/>
      <c r="AT202" s="151"/>
      <c r="AU202" s="151"/>
      <c r="AV202" s="151"/>
      <c r="AW202" s="151"/>
      <c r="AX202" s="151"/>
      <c r="AY202" s="151"/>
      <c r="AZ202" s="151"/>
      <c r="BA202" s="151"/>
      <c r="BB202" s="151"/>
      <c r="BC202" s="151"/>
      <c r="BD202" s="151"/>
      <c r="BE202" s="151"/>
      <c r="BF202" s="151"/>
      <c r="BG202" s="151"/>
      <c r="BH202" s="151"/>
    </row>
    <row r="203" spans="1:60" outlineLevel="1" x14ac:dyDescent="0.2">
      <c r="A203" s="158"/>
      <c r="B203" s="159"/>
      <c r="C203" s="256" t="s">
        <v>488</v>
      </c>
      <c r="D203" s="257"/>
      <c r="E203" s="257"/>
      <c r="F203" s="257"/>
      <c r="G203" s="257"/>
      <c r="H203" s="161"/>
      <c r="I203" s="161"/>
      <c r="J203" s="161"/>
      <c r="K203" s="161"/>
      <c r="L203" s="161"/>
      <c r="M203" s="161"/>
      <c r="N203" s="160"/>
      <c r="O203" s="160"/>
      <c r="P203" s="160"/>
      <c r="Q203" s="160"/>
      <c r="R203" s="161"/>
      <c r="S203" s="161"/>
      <c r="T203" s="161"/>
      <c r="U203" s="161"/>
      <c r="V203" s="161"/>
      <c r="W203" s="161"/>
      <c r="X203" s="161"/>
      <c r="Y203" s="151"/>
      <c r="Z203" s="151"/>
      <c r="AA203" s="151"/>
      <c r="AB203" s="151"/>
      <c r="AC203" s="151"/>
      <c r="AD203" s="151"/>
      <c r="AE203" s="151"/>
      <c r="AF203" s="151"/>
      <c r="AG203" s="151" t="s">
        <v>219</v>
      </c>
      <c r="AH203" s="151"/>
      <c r="AI203" s="151"/>
      <c r="AJ203" s="151"/>
      <c r="AK203" s="151"/>
      <c r="AL203" s="151"/>
      <c r="AM203" s="151"/>
      <c r="AN203" s="151"/>
      <c r="AO203" s="151"/>
      <c r="AP203" s="151"/>
      <c r="AQ203" s="151"/>
      <c r="AR203" s="151"/>
      <c r="AS203" s="151"/>
      <c r="AT203" s="151"/>
      <c r="AU203" s="151"/>
      <c r="AV203" s="151"/>
      <c r="AW203" s="151"/>
      <c r="AX203" s="151"/>
      <c r="AY203" s="151"/>
      <c r="AZ203" s="151"/>
      <c r="BA203" s="151"/>
      <c r="BB203" s="151"/>
      <c r="BC203" s="151"/>
      <c r="BD203" s="151"/>
      <c r="BE203" s="151"/>
      <c r="BF203" s="151"/>
      <c r="BG203" s="151"/>
      <c r="BH203" s="151"/>
    </row>
    <row r="204" spans="1:60" x14ac:dyDescent="0.2">
      <c r="A204" s="3"/>
      <c r="B204" s="4"/>
      <c r="C204" s="190"/>
      <c r="D204" s="6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AE204">
        <v>15</v>
      </c>
      <c r="AF204">
        <v>21</v>
      </c>
      <c r="AG204" t="s">
        <v>126</v>
      </c>
    </row>
    <row r="205" spans="1:60" x14ac:dyDescent="0.2">
      <c r="A205" s="154"/>
      <c r="B205" s="155" t="s">
        <v>29</v>
      </c>
      <c r="C205" s="191"/>
      <c r="D205" s="156"/>
      <c r="E205" s="157"/>
      <c r="F205" s="157"/>
      <c r="G205" s="185">
        <f>G8+G121+G127+G136+G146+G181+G185+G189+G192+G201</f>
        <v>0</v>
      </c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AE205">
        <f>SUMIF(L7:L203,AE204,G7:G203)</f>
        <v>0</v>
      </c>
      <c r="AF205">
        <f>SUMIF(L7:L203,AF204,G7:G203)</f>
        <v>0</v>
      </c>
      <c r="AG205" t="s">
        <v>200</v>
      </c>
    </row>
    <row r="206" spans="1:60" x14ac:dyDescent="0.2">
      <c r="C206" s="192"/>
      <c r="D206" s="10"/>
      <c r="AG206" t="s">
        <v>201</v>
      </c>
    </row>
    <row r="207" spans="1:60" x14ac:dyDescent="0.2">
      <c r="D207" s="10"/>
    </row>
    <row r="208" spans="1:60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E14A" sheet="1"/>
  <mergeCells count="44">
    <mergeCell ref="C33:G33"/>
    <mergeCell ref="A1:G1"/>
    <mergeCell ref="C2:G2"/>
    <mergeCell ref="C3:G3"/>
    <mergeCell ref="C4:G4"/>
    <mergeCell ref="C15:G15"/>
    <mergeCell ref="C17:G17"/>
    <mergeCell ref="C20:G20"/>
    <mergeCell ref="C22:G22"/>
    <mergeCell ref="C24:G24"/>
    <mergeCell ref="C26:G26"/>
    <mergeCell ref="C28:G28"/>
    <mergeCell ref="C97:G97"/>
    <mergeCell ref="C35:G35"/>
    <mergeCell ref="C37:G37"/>
    <mergeCell ref="C53:G53"/>
    <mergeCell ref="C55:G55"/>
    <mergeCell ref="C69:G69"/>
    <mergeCell ref="C71:G71"/>
    <mergeCell ref="C85:G85"/>
    <mergeCell ref="C87:G87"/>
    <mergeCell ref="C90:G90"/>
    <mergeCell ref="C93:G93"/>
    <mergeCell ref="C95:G95"/>
    <mergeCell ref="C154:G154"/>
    <mergeCell ref="C101:G101"/>
    <mergeCell ref="C103:G103"/>
    <mergeCell ref="C109:G109"/>
    <mergeCell ref="C113:G113"/>
    <mergeCell ref="C123:G123"/>
    <mergeCell ref="C129:G129"/>
    <mergeCell ref="C141:G141"/>
    <mergeCell ref="C145:G145"/>
    <mergeCell ref="C148:G148"/>
    <mergeCell ref="C150:G150"/>
    <mergeCell ref="C152:G152"/>
    <mergeCell ref="C200:G200"/>
    <mergeCell ref="C203:G203"/>
    <mergeCell ref="C158:G158"/>
    <mergeCell ref="C161:G161"/>
    <mergeCell ref="C188:G188"/>
    <mergeCell ref="C191:G191"/>
    <mergeCell ref="C194:G194"/>
    <mergeCell ref="C198:G198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63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49" t="s">
        <v>202</v>
      </c>
      <c r="B1" s="249"/>
      <c r="C1" s="249"/>
      <c r="D1" s="249"/>
      <c r="E1" s="249"/>
      <c r="F1" s="249"/>
      <c r="G1" s="249"/>
      <c r="AG1" t="s">
        <v>112</v>
      </c>
    </row>
    <row r="2" spans="1:60" ht="24.95" customHeight="1" x14ac:dyDescent="0.2">
      <c r="A2" s="143" t="s">
        <v>7</v>
      </c>
      <c r="B2" s="48" t="s">
        <v>44</v>
      </c>
      <c r="C2" s="250" t="s">
        <v>45</v>
      </c>
      <c r="D2" s="251"/>
      <c r="E2" s="251"/>
      <c r="F2" s="251"/>
      <c r="G2" s="252"/>
      <c r="AG2" t="s">
        <v>113</v>
      </c>
    </row>
    <row r="3" spans="1:60" ht="24.95" customHeight="1" x14ac:dyDescent="0.2">
      <c r="A3" s="143" t="s">
        <v>8</v>
      </c>
      <c r="B3" s="48" t="s">
        <v>63</v>
      </c>
      <c r="C3" s="250" t="s">
        <v>64</v>
      </c>
      <c r="D3" s="251"/>
      <c r="E3" s="251"/>
      <c r="F3" s="251"/>
      <c r="G3" s="252"/>
      <c r="AC3" s="125" t="s">
        <v>203</v>
      </c>
      <c r="AG3" t="s">
        <v>116</v>
      </c>
    </row>
    <row r="4" spans="1:60" ht="24.95" customHeight="1" x14ac:dyDescent="0.2">
      <c r="A4" s="144" t="s">
        <v>9</v>
      </c>
      <c r="B4" s="145" t="s">
        <v>66</v>
      </c>
      <c r="C4" s="253" t="s">
        <v>67</v>
      </c>
      <c r="D4" s="254"/>
      <c r="E4" s="254"/>
      <c r="F4" s="254"/>
      <c r="G4" s="255"/>
      <c r="AG4" t="s">
        <v>117</v>
      </c>
    </row>
    <row r="5" spans="1:60" x14ac:dyDescent="0.2">
      <c r="D5" s="10"/>
    </row>
    <row r="6" spans="1:60" ht="38.25" x14ac:dyDescent="0.2">
      <c r="A6" s="147" t="s">
        <v>118</v>
      </c>
      <c r="B6" s="149" t="s">
        <v>119</v>
      </c>
      <c r="C6" s="149" t="s">
        <v>120</v>
      </c>
      <c r="D6" s="148" t="s">
        <v>121</v>
      </c>
      <c r="E6" s="147" t="s">
        <v>122</v>
      </c>
      <c r="F6" s="146" t="s">
        <v>123</v>
      </c>
      <c r="G6" s="147" t="s">
        <v>29</v>
      </c>
      <c r="H6" s="150" t="s">
        <v>30</v>
      </c>
      <c r="I6" s="150" t="s">
        <v>124</v>
      </c>
      <c r="J6" s="150" t="s">
        <v>31</v>
      </c>
      <c r="K6" s="150" t="s">
        <v>125</v>
      </c>
      <c r="L6" s="150" t="s">
        <v>126</v>
      </c>
      <c r="M6" s="150" t="s">
        <v>127</v>
      </c>
      <c r="N6" s="150" t="s">
        <v>128</v>
      </c>
      <c r="O6" s="150" t="s">
        <v>129</v>
      </c>
      <c r="P6" s="150" t="s">
        <v>130</v>
      </c>
      <c r="Q6" s="150" t="s">
        <v>131</v>
      </c>
      <c r="R6" s="150" t="s">
        <v>132</v>
      </c>
      <c r="S6" s="150" t="s">
        <v>133</v>
      </c>
      <c r="T6" s="150" t="s">
        <v>134</v>
      </c>
      <c r="U6" s="150" t="s">
        <v>135</v>
      </c>
      <c r="V6" s="150" t="s">
        <v>136</v>
      </c>
      <c r="W6" s="150" t="s">
        <v>137</v>
      </c>
      <c r="X6" s="150" t="s">
        <v>138</v>
      </c>
    </row>
    <row r="7" spans="1:60" hidden="1" x14ac:dyDescent="0.2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2"/>
      <c r="O7" s="152"/>
      <c r="P7" s="152"/>
      <c r="Q7" s="152"/>
      <c r="R7" s="153"/>
      <c r="S7" s="153"/>
      <c r="T7" s="153"/>
      <c r="U7" s="153"/>
      <c r="V7" s="153"/>
      <c r="W7" s="153"/>
      <c r="X7" s="153"/>
    </row>
    <row r="8" spans="1:60" x14ac:dyDescent="0.2">
      <c r="A8" s="165" t="s">
        <v>139</v>
      </c>
      <c r="B8" s="166" t="s">
        <v>65</v>
      </c>
      <c r="C8" s="186" t="s">
        <v>86</v>
      </c>
      <c r="D8" s="167"/>
      <c r="E8" s="168"/>
      <c r="F8" s="169"/>
      <c r="G8" s="169">
        <f>SUMIF(AG9:AG75,"&lt;&gt;NOR",G9:G75)</f>
        <v>0</v>
      </c>
      <c r="H8" s="169"/>
      <c r="I8" s="169">
        <f>SUM(I9:I75)</f>
        <v>0</v>
      </c>
      <c r="J8" s="169"/>
      <c r="K8" s="169">
        <f>SUM(K9:K75)</f>
        <v>0</v>
      </c>
      <c r="L8" s="169"/>
      <c r="M8" s="169">
        <f>SUM(M9:M75)</f>
        <v>0</v>
      </c>
      <c r="N8" s="168"/>
      <c r="O8" s="168">
        <f>SUM(O9:O75)</f>
        <v>44.09</v>
      </c>
      <c r="P8" s="168"/>
      <c r="Q8" s="168">
        <f>SUM(Q9:Q75)</f>
        <v>8.25</v>
      </c>
      <c r="R8" s="169"/>
      <c r="S8" s="169"/>
      <c r="T8" s="170"/>
      <c r="U8" s="164"/>
      <c r="V8" s="164">
        <f>SUM(V9:V75)</f>
        <v>391.86999999999995</v>
      </c>
      <c r="W8" s="164"/>
      <c r="X8" s="164"/>
      <c r="AG8" t="s">
        <v>140</v>
      </c>
    </row>
    <row r="9" spans="1:60" ht="22.5" outlineLevel="1" x14ac:dyDescent="0.2">
      <c r="A9" s="171">
        <v>1</v>
      </c>
      <c r="B9" s="172" t="s">
        <v>204</v>
      </c>
      <c r="C9" s="187" t="s">
        <v>205</v>
      </c>
      <c r="D9" s="173" t="s">
        <v>206</v>
      </c>
      <c r="E9" s="174">
        <v>15</v>
      </c>
      <c r="F9" s="175"/>
      <c r="G9" s="176">
        <f>ROUND(E9*F9,2)</f>
        <v>0</v>
      </c>
      <c r="H9" s="175"/>
      <c r="I9" s="176">
        <f>ROUND(E9*H9,2)</f>
        <v>0</v>
      </c>
      <c r="J9" s="175"/>
      <c r="K9" s="176">
        <f>ROUND(E9*J9,2)</f>
        <v>0</v>
      </c>
      <c r="L9" s="176">
        <v>21</v>
      </c>
      <c r="M9" s="176">
        <f>G9*(1+L9/100)</f>
        <v>0</v>
      </c>
      <c r="N9" s="174">
        <v>0</v>
      </c>
      <c r="O9" s="174">
        <f>ROUND(E9*N9,2)</f>
        <v>0</v>
      </c>
      <c r="P9" s="174">
        <v>0.55000000000000004</v>
      </c>
      <c r="Q9" s="174">
        <f>ROUND(E9*P9,2)</f>
        <v>8.25</v>
      </c>
      <c r="R9" s="176" t="s">
        <v>207</v>
      </c>
      <c r="S9" s="176" t="s">
        <v>144</v>
      </c>
      <c r="T9" s="177" t="s">
        <v>144</v>
      </c>
      <c r="U9" s="161">
        <v>0.85</v>
      </c>
      <c r="V9" s="161">
        <f>ROUND(E9*U9,2)</f>
        <v>12.75</v>
      </c>
      <c r="W9" s="161"/>
      <c r="X9" s="161" t="s">
        <v>208</v>
      </c>
      <c r="Y9" s="151"/>
      <c r="Z9" s="151"/>
      <c r="AA9" s="151"/>
      <c r="AB9" s="151"/>
      <c r="AC9" s="151"/>
      <c r="AD9" s="151"/>
      <c r="AE9" s="151"/>
      <c r="AF9" s="151"/>
      <c r="AG9" s="151" t="s">
        <v>209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58"/>
      <c r="B10" s="159"/>
      <c r="C10" s="188" t="s">
        <v>489</v>
      </c>
      <c r="D10" s="162"/>
      <c r="E10" s="163">
        <v>15</v>
      </c>
      <c r="F10" s="161"/>
      <c r="G10" s="161"/>
      <c r="H10" s="161"/>
      <c r="I10" s="161"/>
      <c r="J10" s="161"/>
      <c r="K10" s="161"/>
      <c r="L10" s="161"/>
      <c r="M10" s="161"/>
      <c r="N10" s="160"/>
      <c r="O10" s="160"/>
      <c r="P10" s="160"/>
      <c r="Q10" s="160"/>
      <c r="R10" s="161"/>
      <c r="S10" s="161"/>
      <c r="T10" s="161"/>
      <c r="U10" s="161"/>
      <c r="V10" s="161"/>
      <c r="W10" s="161"/>
      <c r="X10" s="161"/>
      <c r="Y10" s="151"/>
      <c r="Z10" s="151"/>
      <c r="AA10" s="151"/>
      <c r="AB10" s="151"/>
      <c r="AC10" s="151"/>
      <c r="AD10" s="151"/>
      <c r="AE10" s="151"/>
      <c r="AF10" s="151"/>
      <c r="AG10" s="151" t="s">
        <v>149</v>
      </c>
      <c r="AH10" s="151">
        <v>0</v>
      </c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ht="22.5" outlineLevel="1" x14ac:dyDescent="0.2">
      <c r="A11" s="171">
        <v>2</v>
      </c>
      <c r="B11" s="172" t="s">
        <v>220</v>
      </c>
      <c r="C11" s="187" t="s">
        <v>221</v>
      </c>
      <c r="D11" s="173" t="s">
        <v>222</v>
      </c>
      <c r="E11" s="174">
        <v>50</v>
      </c>
      <c r="F11" s="175"/>
      <c r="G11" s="176">
        <f>ROUND(E11*F11,2)</f>
        <v>0</v>
      </c>
      <c r="H11" s="175"/>
      <c r="I11" s="176">
        <f>ROUND(E11*H11,2)</f>
        <v>0</v>
      </c>
      <c r="J11" s="175"/>
      <c r="K11" s="176">
        <f>ROUND(E11*J11,2)</f>
        <v>0</v>
      </c>
      <c r="L11" s="176">
        <v>21</v>
      </c>
      <c r="M11" s="176">
        <f>G11*(1+L11/100)</f>
        <v>0</v>
      </c>
      <c r="N11" s="174">
        <v>0</v>
      </c>
      <c r="O11" s="174">
        <f>ROUND(E11*N11,2)</f>
        <v>0</v>
      </c>
      <c r="P11" s="174">
        <v>0</v>
      </c>
      <c r="Q11" s="174">
        <f>ROUND(E11*P11,2)</f>
        <v>0</v>
      </c>
      <c r="R11" s="176" t="s">
        <v>223</v>
      </c>
      <c r="S11" s="176" t="s">
        <v>144</v>
      </c>
      <c r="T11" s="177" t="s">
        <v>144</v>
      </c>
      <c r="U11" s="161">
        <v>0.2</v>
      </c>
      <c r="V11" s="161">
        <f>ROUND(E11*U11,2)</f>
        <v>10</v>
      </c>
      <c r="W11" s="161"/>
      <c r="X11" s="161" t="s">
        <v>208</v>
      </c>
      <c r="Y11" s="151"/>
      <c r="Z11" s="151"/>
      <c r="AA11" s="151"/>
      <c r="AB11" s="151"/>
      <c r="AC11" s="151"/>
      <c r="AD11" s="151"/>
      <c r="AE11" s="151"/>
      <c r="AF11" s="151"/>
      <c r="AG11" s="151" t="s">
        <v>209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ht="22.5" outlineLevel="1" x14ac:dyDescent="0.2">
      <c r="A12" s="158"/>
      <c r="B12" s="159"/>
      <c r="C12" s="256" t="s">
        <v>224</v>
      </c>
      <c r="D12" s="257"/>
      <c r="E12" s="257"/>
      <c r="F12" s="257"/>
      <c r="G12" s="257"/>
      <c r="H12" s="161"/>
      <c r="I12" s="161"/>
      <c r="J12" s="161"/>
      <c r="K12" s="161"/>
      <c r="L12" s="161"/>
      <c r="M12" s="161"/>
      <c r="N12" s="160"/>
      <c r="O12" s="160"/>
      <c r="P12" s="160"/>
      <c r="Q12" s="160"/>
      <c r="R12" s="161"/>
      <c r="S12" s="161"/>
      <c r="T12" s="161"/>
      <c r="U12" s="161"/>
      <c r="V12" s="161"/>
      <c r="W12" s="161"/>
      <c r="X12" s="161"/>
      <c r="Y12" s="151"/>
      <c r="Z12" s="151"/>
      <c r="AA12" s="151"/>
      <c r="AB12" s="151"/>
      <c r="AC12" s="151"/>
      <c r="AD12" s="151"/>
      <c r="AE12" s="151"/>
      <c r="AF12" s="151"/>
      <c r="AG12" s="151" t="s">
        <v>219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93" t="str">
        <f>C12</f>
        <v>na vzdálenost od hladiny vody v jímce po výšku roviny proložené osou nejvyššího bodu výtlačného potrubí. Včetně odpadní potrubí v délce do 20 m.</v>
      </c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58"/>
      <c r="B13" s="159"/>
      <c r="C13" s="188" t="s">
        <v>490</v>
      </c>
      <c r="D13" s="162"/>
      <c r="E13" s="163">
        <v>50</v>
      </c>
      <c r="F13" s="161"/>
      <c r="G13" s="161"/>
      <c r="H13" s="161"/>
      <c r="I13" s="161"/>
      <c r="J13" s="161"/>
      <c r="K13" s="161"/>
      <c r="L13" s="161"/>
      <c r="M13" s="161"/>
      <c r="N13" s="160"/>
      <c r="O13" s="160"/>
      <c r="P13" s="160"/>
      <c r="Q13" s="160"/>
      <c r="R13" s="161"/>
      <c r="S13" s="161"/>
      <c r="T13" s="161"/>
      <c r="U13" s="161"/>
      <c r="V13" s="161"/>
      <c r="W13" s="161"/>
      <c r="X13" s="161"/>
      <c r="Y13" s="151"/>
      <c r="Z13" s="151"/>
      <c r="AA13" s="151"/>
      <c r="AB13" s="151"/>
      <c r="AC13" s="151"/>
      <c r="AD13" s="151"/>
      <c r="AE13" s="151"/>
      <c r="AF13" s="151"/>
      <c r="AG13" s="151" t="s">
        <v>149</v>
      </c>
      <c r="AH13" s="151">
        <v>0</v>
      </c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ht="22.5" outlineLevel="1" x14ac:dyDescent="0.2">
      <c r="A14" s="171">
        <v>3</v>
      </c>
      <c r="B14" s="172" t="s">
        <v>226</v>
      </c>
      <c r="C14" s="187" t="s">
        <v>227</v>
      </c>
      <c r="D14" s="173" t="s">
        <v>228</v>
      </c>
      <c r="E14" s="174">
        <v>5</v>
      </c>
      <c r="F14" s="175"/>
      <c r="G14" s="176">
        <f>ROUND(E14*F14,2)</f>
        <v>0</v>
      </c>
      <c r="H14" s="175"/>
      <c r="I14" s="176">
        <f>ROUND(E14*H14,2)</f>
        <v>0</v>
      </c>
      <c r="J14" s="175"/>
      <c r="K14" s="176">
        <f>ROUND(E14*J14,2)</f>
        <v>0</v>
      </c>
      <c r="L14" s="176">
        <v>21</v>
      </c>
      <c r="M14" s="176">
        <f>G14*(1+L14/100)</f>
        <v>0</v>
      </c>
      <c r="N14" s="174">
        <v>0</v>
      </c>
      <c r="O14" s="174">
        <f>ROUND(E14*N14,2)</f>
        <v>0</v>
      </c>
      <c r="P14" s="174">
        <v>0</v>
      </c>
      <c r="Q14" s="174">
        <f>ROUND(E14*P14,2)</f>
        <v>0</v>
      </c>
      <c r="R14" s="176" t="s">
        <v>223</v>
      </c>
      <c r="S14" s="176" t="s">
        <v>144</v>
      </c>
      <c r="T14" s="177" t="s">
        <v>144</v>
      </c>
      <c r="U14" s="161">
        <v>0</v>
      </c>
      <c r="V14" s="161">
        <f>ROUND(E14*U14,2)</f>
        <v>0</v>
      </c>
      <c r="W14" s="161"/>
      <c r="X14" s="161" t="s">
        <v>208</v>
      </c>
      <c r="Y14" s="151"/>
      <c r="Z14" s="151"/>
      <c r="AA14" s="151"/>
      <c r="AB14" s="151"/>
      <c r="AC14" s="151"/>
      <c r="AD14" s="151"/>
      <c r="AE14" s="151"/>
      <c r="AF14" s="151"/>
      <c r="AG14" s="151" t="s">
        <v>209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ht="22.5" outlineLevel="1" x14ac:dyDescent="0.2">
      <c r="A15" s="158"/>
      <c r="B15" s="159"/>
      <c r="C15" s="256" t="s">
        <v>229</v>
      </c>
      <c r="D15" s="257"/>
      <c r="E15" s="257"/>
      <c r="F15" s="257"/>
      <c r="G15" s="257"/>
      <c r="H15" s="161"/>
      <c r="I15" s="161"/>
      <c r="J15" s="161"/>
      <c r="K15" s="161"/>
      <c r="L15" s="161"/>
      <c r="M15" s="161"/>
      <c r="N15" s="160"/>
      <c r="O15" s="160"/>
      <c r="P15" s="160"/>
      <c r="Q15" s="160"/>
      <c r="R15" s="161"/>
      <c r="S15" s="161"/>
      <c r="T15" s="161"/>
      <c r="U15" s="161"/>
      <c r="V15" s="161"/>
      <c r="W15" s="161"/>
      <c r="X15" s="161"/>
      <c r="Y15" s="151"/>
      <c r="Z15" s="151"/>
      <c r="AA15" s="151"/>
      <c r="AB15" s="151"/>
      <c r="AC15" s="151"/>
      <c r="AD15" s="151"/>
      <c r="AE15" s="151"/>
      <c r="AF15" s="151"/>
      <c r="AG15" s="151" t="s">
        <v>219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93" t="str">
        <f>C15</f>
        <v>na vzdálenost (výšku) od hladiny vody v jímce po výšku roviny proložené osou nejvyššího bodu výtlačného potrubí. Včetně sacího a výtlačného potrubí, příp. odpadních žlabů, lešení pod čerpadlo a pod potrubí nebo pod odpadní žlaby a záložního zdroje energie.</v>
      </c>
      <c r="BB15" s="151"/>
      <c r="BC15" s="151"/>
      <c r="BD15" s="151"/>
      <c r="BE15" s="151"/>
      <c r="BF15" s="151"/>
      <c r="BG15" s="151"/>
      <c r="BH15" s="151"/>
    </row>
    <row r="16" spans="1:60" ht="22.5" outlineLevel="1" x14ac:dyDescent="0.2">
      <c r="A16" s="171">
        <v>4</v>
      </c>
      <c r="B16" s="172" t="s">
        <v>230</v>
      </c>
      <c r="C16" s="187" t="s">
        <v>231</v>
      </c>
      <c r="D16" s="173" t="s">
        <v>232</v>
      </c>
      <c r="E16" s="174">
        <v>5</v>
      </c>
      <c r="F16" s="175"/>
      <c r="G16" s="176">
        <f>ROUND(E16*F16,2)</f>
        <v>0</v>
      </c>
      <c r="H16" s="175"/>
      <c r="I16" s="176">
        <f>ROUND(E16*H16,2)</f>
        <v>0</v>
      </c>
      <c r="J16" s="175"/>
      <c r="K16" s="176">
        <f>ROUND(E16*J16,2)</f>
        <v>0</v>
      </c>
      <c r="L16" s="176">
        <v>21</v>
      </c>
      <c r="M16" s="176">
        <f>G16*(1+L16/100)</f>
        <v>0</v>
      </c>
      <c r="N16" s="174">
        <v>1.0699999999999999E-2</v>
      </c>
      <c r="O16" s="174">
        <f>ROUND(E16*N16,2)</f>
        <v>0.05</v>
      </c>
      <c r="P16" s="174">
        <v>0</v>
      </c>
      <c r="Q16" s="174">
        <f>ROUND(E16*P16,2)</f>
        <v>0</v>
      </c>
      <c r="R16" s="176" t="s">
        <v>223</v>
      </c>
      <c r="S16" s="176" t="s">
        <v>144</v>
      </c>
      <c r="T16" s="177" t="s">
        <v>144</v>
      </c>
      <c r="U16" s="161">
        <v>0.90800000000000003</v>
      </c>
      <c r="V16" s="161">
        <f>ROUND(E16*U16,2)</f>
        <v>4.54</v>
      </c>
      <c r="W16" s="161"/>
      <c r="X16" s="161" t="s">
        <v>208</v>
      </c>
      <c r="Y16" s="151"/>
      <c r="Z16" s="151"/>
      <c r="AA16" s="151"/>
      <c r="AB16" s="151"/>
      <c r="AC16" s="151"/>
      <c r="AD16" s="151"/>
      <c r="AE16" s="151"/>
      <c r="AF16" s="151"/>
      <c r="AG16" s="151" t="s">
        <v>209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ht="22.5" outlineLevel="1" x14ac:dyDescent="0.2">
      <c r="A17" s="158"/>
      <c r="B17" s="159"/>
      <c r="C17" s="256" t="s">
        <v>233</v>
      </c>
      <c r="D17" s="257"/>
      <c r="E17" s="257"/>
      <c r="F17" s="257"/>
      <c r="G17" s="257"/>
      <c r="H17" s="161"/>
      <c r="I17" s="161"/>
      <c r="J17" s="161"/>
      <c r="K17" s="161"/>
      <c r="L17" s="161"/>
      <c r="M17" s="161"/>
      <c r="N17" s="160"/>
      <c r="O17" s="160"/>
      <c r="P17" s="160"/>
      <c r="Q17" s="160"/>
      <c r="R17" s="161"/>
      <c r="S17" s="161"/>
      <c r="T17" s="161"/>
      <c r="U17" s="161"/>
      <c r="V17" s="161"/>
      <c r="W17" s="161"/>
      <c r="X17" s="161"/>
      <c r="Y17" s="151"/>
      <c r="Z17" s="151"/>
      <c r="AA17" s="151"/>
      <c r="AB17" s="151"/>
      <c r="AC17" s="151"/>
      <c r="AD17" s="151"/>
      <c r="AE17" s="151"/>
      <c r="AF17" s="151"/>
      <c r="AG17" s="151" t="s">
        <v>219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93" t="str">
        <f>C17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17" s="151"/>
      <c r="BC17" s="151"/>
      <c r="BD17" s="151"/>
      <c r="BE17" s="151"/>
      <c r="BF17" s="151"/>
      <c r="BG17" s="151"/>
      <c r="BH17" s="151"/>
    </row>
    <row r="18" spans="1:60" ht="22.5" outlineLevel="1" x14ac:dyDescent="0.2">
      <c r="A18" s="171">
        <v>5</v>
      </c>
      <c r="B18" s="172" t="s">
        <v>234</v>
      </c>
      <c r="C18" s="187" t="s">
        <v>235</v>
      </c>
      <c r="D18" s="173" t="s">
        <v>232</v>
      </c>
      <c r="E18" s="174">
        <v>5</v>
      </c>
      <c r="F18" s="175"/>
      <c r="G18" s="176">
        <f>ROUND(E18*F18,2)</f>
        <v>0</v>
      </c>
      <c r="H18" s="175"/>
      <c r="I18" s="176">
        <f>ROUND(E18*H18,2)</f>
        <v>0</v>
      </c>
      <c r="J18" s="175"/>
      <c r="K18" s="176">
        <f>ROUND(E18*J18,2)</f>
        <v>0</v>
      </c>
      <c r="L18" s="176">
        <v>21</v>
      </c>
      <c r="M18" s="176">
        <f>G18*(1+L18/100)</f>
        <v>0</v>
      </c>
      <c r="N18" s="174">
        <v>1.2710000000000001E-2</v>
      </c>
      <c r="O18" s="174">
        <f>ROUND(E18*N18,2)</f>
        <v>0.06</v>
      </c>
      <c r="P18" s="174">
        <v>0</v>
      </c>
      <c r="Q18" s="174">
        <f>ROUND(E18*P18,2)</f>
        <v>0</v>
      </c>
      <c r="R18" s="176" t="s">
        <v>223</v>
      </c>
      <c r="S18" s="176" t="s">
        <v>144</v>
      </c>
      <c r="T18" s="177" t="s">
        <v>144</v>
      </c>
      <c r="U18" s="161">
        <v>1.153</v>
      </c>
      <c r="V18" s="161">
        <f>ROUND(E18*U18,2)</f>
        <v>5.77</v>
      </c>
      <c r="W18" s="161"/>
      <c r="X18" s="161" t="s">
        <v>208</v>
      </c>
      <c r="Y18" s="151"/>
      <c r="Z18" s="151"/>
      <c r="AA18" s="151"/>
      <c r="AB18" s="151"/>
      <c r="AC18" s="151"/>
      <c r="AD18" s="151"/>
      <c r="AE18" s="151"/>
      <c r="AF18" s="151"/>
      <c r="AG18" s="151" t="s">
        <v>209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ht="22.5" outlineLevel="1" x14ac:dyDescent="0.2">
      <c r="A19" s="158"/>
      <c r="B19" s="159"/>
      <c r="C19" s="256" t="s">
        <v>233</v>
      </c>
      <c r="D19" s="257"/>
      <c r="E19" s="257"/>
      <c r="F19" s="257"/>
      <c r="G19" s="257"/>
      <c r="H19" s="161"/>
      <c r="I19" s="161"/>
      <c r="J19" s="161"/>
      <c r="K19" s="161"/>
      <c r="L19" s="161"/>
      <c r="M19" s="161"/>
      <c r="N19" s="160"/>
      <c r="O19" s="160"/>
      <c r="P19" s="160"/>
      <c r="Q19" s="160"/>
      <c r="R19" s="161"/>
      <c r="S19" s="161"/>
      <c r="T19" s="161"/>
      <c r="U19" s="161"/>
      <c r="V19" s="161"/>
      <c r="W19" s="161"/>
      <c r="X19" s="161"/>
      <c r="Y19" s="151"/>
      <c r="Z19" s="151"/>
      <c r="AA19" s="151"/>
      <c r="AB19" s="151"/>
      <c r="AC19" s="151"/>
      <c r="AD19" s="151"/>
      <c r="AE19" s="151"/>
      <c r="AF19" s="151"/>
      <c r="AG19" s="151" t="s">
        <v>219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93" t="str">
        <f>C19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19" s="151"/>
      <c r="BC19" s="151"/>
      <c r="BD19" s="151"/>
      <c r="BE19" s="151"/>
      <c r="BF19" s="151"/>
      <c r="BG19" s="151"/>
      <c r="BH19" s="151"/>
    </row>
    <row r="20" spans="1:60" outlineLevel="1" x14ac:dyDescent="0.2">
      <c r="A20" s="171">
        <v>6</v>
      </c>
      <c r="B20" s="172" t="s">
        <v>236</v>
      </c>
      <c r="C20" s="187" t="s">
        <v>237</v>
      </c>
      <c r="D20" s="173" t="s">
        <v>232</v>
      </c>
      <c r="E20" s="174">
        <v>5</v>
      </c>
      <c r="F20" s="175"/>
      <c r="G20" s="176">
        <f>ROUND(E20*F20,2)</f>
        <v>0</v>
      </c>
      <c r="H20" s="175"/>
      <c r="I20" s="176">
        <f>ROUND(E20*H20,2)</f>
        <v>0</v>
      </c>
      <c r="J20" s="175"/>
      <c r="K20" s="176">
        <f>ROUND(E20*J20,2)</f>
        <v>0</v>
      </c>
      <c r="L20" s="176">
        <v>21</v>
      </c>
      <c r="M20" s="176">
        <f>G20*(1+L20/100)</f>
        <v>0</v>
      </c>
      <c r="N20" s="174">
        <v>2.478E-2</v>
      </c>
      <c r="O20" s="174">
        <f>ROUND(E20*N20,2)</f>
        <v>0.12</v>
      </c>
      <c r="P20" s="174">
        <v>0</v>
      </c>
      <c r="Q20" s="174">
        <f>ROUND(E20*P20,2)</f>
        <v>0</v>
      </c>
      <c r="R20" s="176" t="s">
        <v>223</v>
      </c>
      <c r="S20" s="176" t="s">
        <v>144</v>
      </c>
      <c r="T20" s="177" t="s">
        <v>144</v>
      </c>
      <c r="U20" s="161">
        <v>0.54700000000000004</v>
      </c>
      <c r="V20" s="161">
        <f>ROUND(E20*U20,2)</f>
        <v>2.74</v>
      </c>
      <c r="W20" s="161"/>
      <c r="X20" s="161" t="s">
        <v>208</v>
      </c>
      <c r="Y20" s="151"/>
      <c r="Z20" s="151"/>
      <c r="AA20" s="151"/>
      <c r="AB20" s="151"/>
      <c r="AC20" s="151"/>
      <c r="AD20" s="151"/>
      <c r="AE20" s="151"/>
      <c r="AF20" s="151"/>
      <c r="AG20" s="151" t="s">
        <v>209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ht="22.5" outlineLevel="1" x14ac:dyDescent="0.2">
      <c r="A21" s="158"/>
      <c r="B21" s="159"/>
      <c r="C21" s="256" t="s">
        <v>233</v>
      </c>
      <c r="D21" s="257"/>
      <c r="E21" s="257"/>
      <c r="F21" s="257"/>
      <c r="G21" s="257"/>
      <c r="H21" s="161"/>
      <c r="I21" s="161"/>
      <c r="J21" s="161"/>
      <c r="K21" s="161"/>
      <c r="L21" s="161"/>
      <c r="M21" s="161"/>
      <c r="N21" s="160"/>
      <c r="O21" s="160"/>
      <c r="P21" s="160"/>
      <c r="Q21" s="160"/>
      <c r="R21" s="161"/>
      <c r="S21" s="161"/>
      <c r="T21" s="161"/>
      <c r="U21" s="161"/>
      <c r="V21" s="161"/>
      <c r="W21" s="161"/>
      <c r="X21" s="161"/>
      <c r="Y21" s="151"/>
      <c r="Z21" s="151"/>
      <c r="AA21" s="151"/>
      <c r="AB21" s="151"/>
      <c r="AC21" s="151"/>
      <c r="AD21" s="151"/>
      <c r="AE21" s="151"/>
      <c r="AF21" s="151"/>
      <c r="AG21" s="151" t="s">
        <v>219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93" t="str">
        <f>C21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21" s="151"/>
      <c r="BC21" s="151"/>
      <c r="BD21" s="151"/>
      <c r="BE21" s="151"/>
      <c r="BF21" s="151"/>
      <c r="BG21" s="151"/>
      <c r="BH21" s="151"/>
    </row>
    <row r="22" spans="1:60" outlineLevel="1" x14ac:dyDescent="0.2">
      <c r="A22" s="171">
        <v>7</v>
      </c>
      <c r="B22" s="172" t="s">
        <v>238</v>
      </c>
      <c r="C22" s="187" t="s">
        <v>239</v>
      </c>
      <c r="D22" s="173" t="s">
        <v>240</v>
      </c>
      <c r="E22" s="174">
        <v>45</v>
      </c>
      <c r="F22" s="175"/>
      <c r="G22" s="176">
        <f>ROUND(E22*F22,2)</f>
        <v>0</v>
      </c>
      <c r="H22" s="175"/>
      <c r="I22" s="176">
        <f>ROUND(E22*H22,2)</f>
        <v>0</v>
      </c>
      <c r="J22" s="175"/>
      <c r="K22" s="176">
        <f>ROUND(E22*J22,2)</f>
        <v>0</v>
      </c>
      <c r="L22" s="176">
        <v>21</v>
      </c>
      <c r="M22" s="176">
        <f>G22*(1+L22/100)</f>
        <v>0</v>
      </c>
      <c r="N22" s="174">
        <v>0</v>
      </c>
      <c r="O22" s="174">
        <f>ROUND(E22*N22,2)</f>
        <v>0</v>
      </c>
      <c r="P22" s="174">
        <v>0</v>
      </c>
      <c r="Q22" s="174">
        <f>ROUND(E22*P22,2)</f>
        <v>0</v>
      </c>
      <c r="R22" s="176" t="s">
        <v>223</v>
      </c>
      <c r="S22" s="176" t="s">
        <v>144</v>
      </c>
      <c r="T22" s="177" t="s">
        <v>144</v>
      </c>
      <c r="U22" s="161">
        <v>1.55</v>
      </c>
      <c r="V22" s="161">
        <f>ROUND(E22*U22,2)</f>
        <v>69.75</v>
      </c>
      <c r="W22" s="161"/>
      <c r="X22" s="161" t="s">
        <v>208</v>
      </c>
      <c r="Y22" s="151"/>
      <c r="Z22" s="151"/>
      <c r="AA22" s="151"/>
      <c r="AB22" s="151"/>
      <c r="AC22" s="151"/>
      <c r="AD22" s="151"/>
      <c r="AE22" s="151"/>
      <c r="AF22" s="151"/>
      <c r="AG22" s="151" t="s">
        <v>209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 x14ac:dyDescent="0.2">
      <c r="A23" s="158"/>
      <c r="B23" s="159"/>
      <c r="C23" s="256" t="s">
        <v>241</v>
      </c>
      <c r="D23" s="257"/>
      <c r="E23" s="257"/>
      <c r="F23" s="257"/>
      <c r="G23" s="257"/>
      <c r="H23" s="161"/>
      <c r="I23" s="161"/>
      <c r="J23" s="161"/>
      <c r="K23" s="161"/>
      <c r="L23" s="161"/>
      <c r="M23" s="161"/>
      <c r="N23" s="160"/>
      <c r="O23" s="160"/>
      <c r="P23" s="160"/>
      <c r="Q23" s="160"/>
      <c r="R23" s="161"/>
      <c r="S23" s="161"/>
      <c r="T23" s="161"/>
      <c r="U23" s="161"/>
      <c r="V23" s="161"/>
      <c r="W23" s="161"/>
      <c r="X23" s="161"/>
      <c r="Y23" s="151"/>
      <c r="Z23" s="151"/>
      <c r="AA23" s="151"/>
      <c r="AB23" s="151"/>
      <c r="AC23" s="151"/>
      <c r="AD23" s="151"/>
      <c r="AE23" s="151"/>
      <c r="AF23" s="151"/>
      <c r="AG23" s="151" t="s">
        <v>219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93" t="str">
        <f>C23</f>
        <v>příplatek k cenám vykopávek za ztížení vykopávky v blízkosti podzemního vedení nebo výbušnin v horninách jakékoliv třídy,</v>
      </c>
      <c r="BB23" s="151"/>
      <c r="BC23" s="151"/>
      <c r="BD23" s="151"/>
      <c r="BE23" s="151"/>
      <c r="BF23" s="151"/>
      <c r="BG23" s="151"/>
      <c r="BH23" s="151"/>
    </row>
    <row r="24" spans="1:60" outlineLevel="1" x14ac:dyDescent="0.2">
      <c r="A24" s="158"/>
      <c r="B24" s="159"/>
      <c r="C24" s="188" t="s">
        <v>244</v>
      </c>
      <c r="D24" s="162"/>
      <c r="E24" s="163">
        <v>15</v>
      </c>
      <c r="F24" s="161"/>
      <c r="G24" s="161"/>
      <c r="H24" s="161"/>
      <c r="I24" s="161"/>
      <c r="J24" s="161"/>
      <c r="K24" s="161"/>
      <c r="L24" s="161"/>
      <c r="M24" s="161"/>
      <c r="N24" s="160"/>
      <c r="O24" s="160"/>
      <c r="P24" s="160"/>
      <c r="Q24" s="160"/>
      <c r="R24" s="161"/>
      <c r="S24" s="161"/>
      <c r="T24" s="161"/>
      <c r="U24" s="161"/>
      <c r="V24" s="161"/>
      <c r="W24" s="161"/>
      <c r="X24" s="161"/>
      <c r="Y24" s="151"/>
      <c r="Z24" s="151"/>
      <c r="AA24" s="151"/>
      <c r="AB24" s="151"/>
      <c r="AC24" s="151"/>
      <c r="AD24" s="151"/>
      <c r="AE24" s="151"/>
      <c r="AF24" s="151"/>
      <c r="AG24" s="151" t="s">
        <v>149</v>
      </c>
      <c r="AH24" s="151">
        <v>0</v>
      </c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1" x14ac:dyDescent="0.2">
      <c r="A25" s="158"/>
      <c r="B25" s="159"/>
      <c r="C25" s="188" t="s">
        <v>244</v>
      </c>
      <c r="D25" s="162"/>
      <c r="E25" s="163">
        <v>15</v>
      </c>
      <c r="F25" s="161"/>
      <c r="G25" s="161"/>
      <c r="H25" s="161"/>
      <c r="I25" s="161"/>
      <c r="J25" s="161"/>
      <c r="K25" s="161"/>
      <c r="L25" s="161"/>
      <c r="M25" s="161"/>
      <c r="N25" s="160"/>
      <c r="O25" s="160"/>
      <c r="P25" s="160"/>
      <c r="Q25" s="160"/>
      <c r="R25" s="161"/>
      <c r="S25" s="161"/>
      <c r="T25" s="161"/>
      <c r="U25" s="161"/>
      <c r="V25" s="161"/>
      <c r="W25" s="161"/>
      <c r="X25" s="161"/>
      <c r="Y25" s="151"/>
      <c r="Z25" s="151"/>
      <c r="AA25" s="151"/>
      <c r="AB25" s="151"/>
      <c r="AC25" s="151"/>
      <c r="AD25" s="151"/>
      <c r="AE25" s="151"/>
      <c r="AF25" s="151"/>
      <c r="AG25" s="151" t="s">
        <v>149</v>
      </c>
      <c r="AH25" s="151">
        <v>0</v>
      </c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">
      <c r="A26" s="158"/>
      <c r="B26" s="159"/>
      <c r="C26" s="188" t="s">
        <v>244</v>
      </c>
      <c r="D26" s="162"/>
      <c r="E26" s="163">
        <v>15</v>
      </c>
      <c r="F26" s="161"/>
      <c r="G26" s="161"/>
      <c r="H26" s="161"/>
      <c r="I26" s="161"/>
      <c r="J26" s="161"/>
      <c r="K26" s="161"/>
      <c r="L26" s="161"/>
      <c r="M26" s="161"/>
      <c r="N26" s="160"/>
      <c r="O26" s="160"/>
      <c r="P26" s="160"/>
      <c r="Q26" s="160"/>
      <c r="R26" s="161"/>
      <c r="S26" s="161"/>
      <c r="T26" s="161"/>
      <c r="U26" s="161"/>
      <c r="V26" s="161"/>
      <c r="W26" s="161"/>
      <c r="X26" s="161"/>
      <c r="Y26" s="151"/>
      <c r="Z26" s="151"/>
      <c r="AA26" s="151"/>
      <c r="AB26" s="151"/>
      <c r="AC26" s="151"/>
      <c r="AD26" s="151"/>
      <c r="AE26" s="151"/>
      <c r="AF26" s="151"/>
      <c r="AG26" s="151" t="s">
        <v>149</v>
      </c>
      <c r="AH26" s="151">
        <v>0</v>
      </c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ht="22.5" outlineLevel="1" x14ac:dyDescent="0.2">
      <c r="A27" s="171">
        <v>8</v>
      </c>
      <c r="B27" s="172" t="s">
        <v>245</v>
      </c>
      <c r="C27" s="187" t="s">
        <v>246</v>
      </c>
      <c r="D27" s="173" t="s">
        <v>240</v>
      </c>
      <c r="E27" s="174">
        <v>2.5</v>
      </c>
      <c r="F27" s="175"/>
      <c r="G27" s="176">
        <f>ROUND(E27*F27,2)</f>
        <v>0</v>
      </c>
      <c r="H27" s="175"/>
      <c r="I27" s="176">
        <f>ROUND(E27*H27,2)</f>
        <v>0</v>
      </c>
      <c r="J27" s="175"/>
      <c r="K27" s="176">
        <f>ROUND(E27*J27,2)</f>
        <v>0</v>
      </c>
      <c r="L27" s="176">
        <v>21</v>
      </c>
      <c r="M27" s="176">
        <f>G27*(1+L27/100)</f>
        <v>0</v>
      </c>
      <c r="N27" s="174">
        <v>0</v>
      </c>
      <c r="O27" s="174">
        <f>ROUND(E27*N27,2)</f>
        <v>0</v>
      </c>
      <c r="P27" s="174">
        <v>0</v>
      </c>
      <c r="Q27" s="174">
        <f>ROUND(E27*P27,2)</f>
        <v>0</v>
      </c>
      <c r="R27" s="176" t="s">
        <v>223</v>
      </c>
      <c r="S27" s="176" t="s">
        <v>144</v>
      </c>
      <c r="T27" s="177" t="s">
        <v>144</v>
      </c>
      <c r="U27" s="161">
        <v>16.54</v>
      </c>
      <c r="V27" s="161">
        <f>ROUND(E27*U27,2)</f>
        <v>41.35</v>
      </c>
      <c r="W27" s="161"/>
      <c r="X27" s="161" t="s">
        <v>208</v>
      </c>
      <c r="Y27" s="151"/>
      <c r="Z27" s="151"/>
      <c r="AA27" s="151"/>
      <c r="AB27" s="151"/>
      <c r="AC27" s="151"/>
      <c r="AD27" s="151"/>
      <c r="AE27" s="151"/>
      <c r="AF27" s="151"/>
      <c r="AG27" s="151" t="s">
        <v>209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ht="22.5" outlineLevel="1" x14ac:dyDescent="0.2">
      <c r="A28" s="158"/>
      <c r="B28" s="159"/>
      <c r="C28" s="256" t="s">
        <v>247</v>
      </c>
      <c r="D28" s="257"/>
      <c r="E28" s="257"/>
      <c r="F28" s="257"/>
      <c r="G28" s="257"/>
      <c r="H28" s="161"/>
      <c r="I28" s="161"/>
      <c r="J28" s="161"/>
      <c r="K28" s="161"/>
      <c r="L28" s="161"/>
      <c r="M28" s="161"/>
      <c r="N28" s="160"/>
      <c r="O28" s="160"/>
      <c r="P28" s="160"/>
      <c r="Q28" s="160"/>
      <c r="R28" s="161"/>
      <c r="S28" s="161"/>
      <c r="T28" s="161"/>
      <c r="U28" s="161"/>
      <c r="V28" s="161"/>
      <c r="W28" s="161"/>
      <c r="X28" s="161"/>
      <c r="Y28" s="151"/>
      <c r="Z28" s="151"/>
      <c r="AA28" s="151"/>
      <c r="AB28" s="151"/>
      <c r="AC28" s="151"/>
      <c r="AD28" s="151"/>
      <c r="AE28" s="151"/>
      <c r="AF28" s="151"/>
      <c r="AG28" s="151" t="s">
        <v>219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93" t="str">
        <f>C28</f>
        <v>korytech vodotečí, melioračních kanálech s přemístěním suti na hromady na vzdálenost do 20 m nebo s naložením na dopravní prostředek,</v>
      </c>
      <c r="BB28" s="151"/>
      <c r="BC28" s="151"/>
      <c r="BD28" s="151"/>
      <c r="BE28" s="151"/>
      <c r="BF28" s="151"/>
      <c r="BG28" s="151"/>
      <c r="BH28" s="151"/>
    </row>
    <row r="29" spans="1:60" outlineLevel="1" x14ac:dyDescent="0.2">
      <c r="A29" s="158"/>
      <c r="B29" s="159"/>
      <c r="C29" s="188" t="s">
        <v>491</v>
      </c>
      <c r="D29" s="162"/>
      <c r="E29" s="163">
        <v>2.5</v>
      </c>
      <c r="F29" s="161"/>
      <c r="G29" s="161"/>
      <c r="H29" s="161"/>
      <c r="I29" s="161"/>
      <c r="J29" s="161"/>
      <c r="K29" s="161"/>
      <c r="L29" s="161"/>
      <c r="M29" s="161"/>
      <c r="N29" s="160"/>
      <c r="O29" s="160"/>
      <c r="P29" s="160"/>
      <c r="Q29" s="160"/>
      <c r="R29" s="161"/>
      <c r="S29" s="161"/>
      <c r="T29" s="161"/>
      <c r="U29" s="161"/>
      <c r="V29" s="161"/>
      <c r="W29" s="161"/>
      <c r="X29" s="161"/>
      <c r="Y29" s="151"/>
      <c r="Z29" s="151"/>
      <c r="AA29" s="151"/>
      <c r="AB29" s="151"/>
      <c r="AC29" s="151"/>
      <c r="AD29" s="151"/>
      <c r="AE29" s="151"/>
      <c r="AF29" s="151"/>
      <c r="AG29" s="151" t="s">
        <v>149</v>
      </c>
      <c r="AH29" s="151">
        <v>0</v>
      </c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ht="22.5" outlineLevel="1" x14ac:dyDescent="0.2">
      <c r="A30" s="171">
        <v>9</v>
      </c>
      <c r="B30" s="172" t="s">
        <v>248</v>
      </c>
      <c r="C30" s="187" t="s">
        <v>249</v>
      </c>
      <c r="D30" s="173" t="s">
        <v>240</v>
      </c>
      <c r="E30" s="174">
        <v>2.5</v>
      </c>
      <c r="F30" s="175"/>
      <c r="G30" s="176">
        <f>ROUND(E30*F30,2)</f>
        <v>0</v>
      </c>
      <c r="H30" s="175"/>
      <c r="I30" s="176">
        <f>ROUND(E30*H30,2)</f>
        <v>0</v>
      </c>
      <c r="J30" s="175"/>
      <c r="K30" s="176">
        <f>ROUND(E30*J30,2)</f>
        <v>0</v>
      </c>
      <c r="L30" s="176">
        <v>21</v>
      </c>
      <c r="M30" s="176">
        <f>G30*(1+L30/100)</f>
        <v>0</v>
      </c>
      <c r="N30" s="174">
        <v>0</v>
      </c>
      <c r="O30" s="174">
        <f>ROUND(E30*N30,2)</f>
        <v>0</v>
      </c>
      <c r="P30" s="174">
        <v>0</v>
      </c>
      <c r="Q30" s="174">
        <f>ROUND(E30*P30,2)</f>
        <v>0</v>
      </c>
      <c r="R30" s="176" t="s">
        <v>223</v>
      </c>
      <c r="S30" s="176" t="s">
        <v>144</v>
      </c>
      <c r="T30" s="177" t="s">
        <v>144</v>
      </c>
      <c r="U30" s="161">
        <v>0.77</v>
      </c>
      <c r="V30" s="161">
        <f>ROUND(E30*U30,2)</f>
        <v>1.93</v>
      </c>
      <c r="W30" s="161"/>
      <c r="X30" s="161" t="s">
        <v>208</v>
      </c>
      <c r="Y30" s="151"/>
      <c r="Z30" s="151"/>
      <c r="AA30" s="151"/>
      <c r="AB30" s="151"/>
      <c r="AC30" s="151"/>
      <c r="AD30" s="151"/>
      <c r="AE30" s="151"/>
      <c r="AF30" s="151"/>
      <c r="AG30" s="151" t="s">
        <v>209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ht="22.5" outlineLevel="1" x14ac:dyDescent="0.2">
      <c r="A31" s="158"/>
      <c r="B31" s="159"/>
      <c r="C31" s="256" t="s">
        <v>247</v>
      </c>
      <c r="D31" s="257"/>
      <c r="E31" s="257"/>
      <c r="F31" s="257"/>
      <c r="G31" s="257"/>
      <c r="H31" s="161"/>
      <c r="I31" s="161"/>
      <c r="J31" s="161"/>
      <c r="K31" s="161"/>
      <c r="L31" s="161"/>
      <c r="M31" s="161"/>
      <c r="N31" s="160"/>
      <c r="O31" s="160"/>
      <c r="P31" s="160"/>
      <c r="Q31" s="160"/>
      <c r="R31" s="161"/>
      <c r="S31" s="161"/>
      <c r="T31" s="161"/>
      <c r="U31" s="161"/>
      <c r="V31" s="161"/>
      <c r="W31" s="161"/>
      <c r="X31" s="161"/>
      <c r="Y31" s="151"/>
      <c r="Z31" s="151"/>
      <c r="AA31" s="151"/>
      <c r="AB31" s="151"/>
      <c r="AC31" s="151"/>
      <c r="AD31" s="151"/>
      <c r="AE31" s="151"/>
      <c r="AF31" s="151"/>
      <c r="AG31" s="151" t="s">
        <v>219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93" t="str">
        <f>C31</f>
        <v>korytech vodotečí, melioračních kanálech s přemístěním suti na hromady na vzdálenost do 20 m nebo s naložením na dopravní prostředek,</v>
      </c>
      <c r="BB31" s="151"/>
      <c r="BC31" s="151"/>
      <c r="BD31" s="151"/>
      <c r="BE31" s="151"/>
      <c r="BF31" s="151"/>
      <c r="BG31" s="151"/>
      <c r="BH31" s="151"/>
    </row>
    <row r="32" spans="1:60" outlineLevel="1" x14ac:dyDescent="0.2">
      <c r="A32" s="158"/>
      <c r="B32" s="159"/>
      <c r="C32" s="188" t="s">
        <v>491</v>
      </c>
      <c r="D32" s="162"/>
      <c r="E32" s="163">
        <v>2.5</v>
      </c>
      <c r="F32" s="161"/>
      <c r="G32" s="161"/>
      <c r="H32" s="161"/>
      <c r="I32" s="161"/>
      <c r="J32" s="161"/>
      <c r="K32" s="161"/>
      <c r="L32" s="161"/>
      <c r="M32" s="161"/>
      <c r="N32" s="160"/>
      <c r="O32" s="160"/>
      <c r="P32" s="160"/>
      <c r="Q32" s="160"/>
      <c r="R32" s="161"/>
      <c r="S32" s="161"/>
      <c r="T32" s="161"/>
      <c r="U32" s="161"/>
      <c r="V32" s="161"/>
      <c r="W32" s="161"/>
      <c r="X32" s="161"/>
      <c r="Y32" s="151"/>
      <c r="Z32" s="151"/>
      <c r="AA32" s="151"/>
      <c r="AB32" s="151"/>
      <c r="AC32" s="151"/>
      <c r="AD32" s="151"/>
      <c r="AE32" s="151"/>
      <c r="AF32" s="151"/>
      <c r="AG32" s="151" t="s">
        <v>149</v>
      </c>
      <c r="AH32" s="151">
        <v>0</v>
      </c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">
      <c r="A33" s="171">
        <v>10</v>
      </c>
      <c r="B33" s="172" t="s">
        <v>492</v>
      </c>
      <c r="C33" s="187" t="s">
        <v>493</v>
      </c>
      <c r="D33" s="173" t="s">
        <v>240</v>
      </c>
      <c r="E33" s="174">
        <v>30</v>
      </c>
      <c r="F33" s="175"/>
      <c r="G33" s="176">
        <f>ROUND(E33*F33,2)</f>
        <v>0</v>
      </c>
      <c r="H33" s="175"/>
      <c r="I33" s="176">
        <f>ROUND(E33*H33,2)</f>
        <v>0</v>
      </c>
      <c r="J33" s="175"/>
      <c r="K33" s="176">
        <f>ROUND(E33*J33,2)</f>
        <v>0</v>
      </c>
      <c r="L33" s="176">
        <v>21</v>
      </c>
      <c r="M33" s="176">
        <f>G33*(1+L33/100)</f>
        <v>0</v>
      </c>
      <c r="N33" s="174">
        <v>0</v>
      </c>
      <c r="O33" s="174">
        <f>ROUND(E33*N33,2)</f>
        <v>0</v>
      </c>
      <c r="P33" s="174">
        <v>0</v>
      </c>
      <c r="Q33" s="174">
        <f>ROUND(E33*P33,2)</f>
        <v>0</v>
      </c>
      <c r="R33" s="176" t="s">
        <v>223</v>
      </c>
      <c r="S33" s="176" t="s">
        <v>144</v>
      </c>
      <c r="T33" s="177" t="s">
        <v>144</v>
      </c>
      <c r="U33" s="161">
        <v>0.48499999999999999</v>
      </c>
      <c r="V33" s="161">
        <f>ROUND(E33*U33,2)</f>
        <v>14.55</v>
      </c>
      <c r="W33" s="161"/>
      <c r="X33" s="161" t="s">
        <v>208</v>
      </c>
      <c r="Y33" s="151"/>
      <c r="Z33" s="151"/>
      <c r="AA33" s="151"/>
      <c r="AB33" s="151"/>
      <c r="AC33" s="151"/>
      <c r="AD33" s="151"/>
      <c r="AE33" s="151"/>
      <c r="AF33" s="151"/>
      <c r="AG33" s="151" t="s">
        <v>209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ht="33.75" outlineLevel="1" x14ac:dyDescent="0.2">
      <c r="A34" s="158"/>
      <c r="B34" s="159"/>
      <c r="C34" s="256" t="s">
        <v>252</v>
      </c>
      <c r="D34" s="257"/>
      <c r="E34" s="257"/>
      <c r="F34" s="257"/>
      <c r="G34" s="257"/>
      <c r="H34" s="161"/>
      <c r="I34" s="161"/>
      <c r="J34" s="161"/>
      <c r="K34" s="161"/>
      <c r="L34" s="161"/>
      <c r="M34" s="161"/>
      <c r="N34" s="160"/>
      <c r="O34" s="160"/>
      <c r="P34" s="160"/>
      <c r="Q34" s="160"/>
      <c r="R34" s="161"/>
      <c r="S34" s="161"/>
      <c r="T34" s="161"/>
      <c r="U34" s="161"/>
      <c r="V34" s="161"/>
      <c r="W34" s="161"/>
      <c r="X34" s="161"/>
      <c r="Y34" s="151"/>
      <c r="Z34" s="151"/>
      <c r="AA34" s="151"/>
      <c r="AB34" s="151"/>
      <c r="AC34" s="151"/>
      <c r="AD34" s="151"/>
      <c r="AE34" s="151"/>
      <c r="AF34" s="151"/>
      <c r="AG34" s="151" t="s">
        <v>219</v>
      </c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93" t="str">
        <f>C34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34" s="151"/>
      <c r="BC34" s="151"/>
      <c r="BD34" s="151"/>
      <c r="BE34" s="151"/>
      <c r="BF34" s="151"/>
      <c r="BG34" s="151"/>
      <c r="BH34" s="151"/>
    </row>
    <row r="35" spans="1:60" outlineLevel="1" x14ac:dyDescent="0.2">
      <c r="A35" s="158"/>
      <c r="B35" s="159"/>
      <c r="C35" s="188" t="s">
        <v>494</v>
      </c>
      <c r="D35" s="162"/>
      <c r="E35" s="163">
        <v>30</v>
      </c>
      <c r="F35" s="161"/>
      <c r="G35" s="161"/>
      <c r="H35" s="161"/>
      <c r="I35" s="161"/>
      <c r="J35" s="161"/>
      <c r="K35" s="161"/>
      <c r="L35" s="161"/>
      <c r="M35" s="161"/>
      <c r="N35" s="160"/>
      <c r="O35" s="160"/>
      <c r="P35" s="160"/>
      <c r="Q35" s="160"/>
      <c r="R35" s="161"/>
      <c r="S35" s="161"/>
      <c r="T35" s="161"/>
      <c r="U35" s="161"/>
      <c r="V35" s="161"/>
      <c r="W35" s="161"/>
      <c r="X35" s="161"/>
      <c r="Y35" s="151"/>
      <c r="Z35" s="151"/>
      <c r="AA35" s="151"/>
      <c r="AB35" s="151"/>
      <c r="AC35" s="151"/>
      <c r="AD35" s="151"/>
      <c r="AE35" s="151"/>
      <c r="AF35" s="151"/>
      <c r="AG35" s="151" t="s">
        <v>149</v>
      </c>
      <c r="AH35" s="151">
        <v>0</v>
      </c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outlineLevel="1" x14ac:dyDescent="0.2">
      <c r="A36" s="171">
        <v>11</v>
      </c>
      <c r="B36" s="172" t="s">
        <v>283</v>
      </c>
      <c r="C36" s="187" t="s">
        <v>284</v>
      </c>
      <c r="D36" s="173" t="s">
        <v>240</v>
      </c>
      <c r="E36" s="174">
        <v>30</v>
      </c>
      <c r="F36" s="175"/>
      <c r="G36" s="176">
        <f>ROUND(E36*F36,2)</f>
        <v>0</v>
      </c>
      <c r="H36" s="175"/>
      <c r="I36" s="176">
        <f>ROUND(E36*H36,2)</f>
        <v>0</v>
      </c>
      <c r="J36" s="175"/>
      <c r="K36" s="176">
        <f>ROUND(E36*J36,2)</f>
        <v>0</v>
      </c>
      <c r="L36" s="176">
        <v>21</v>
      </c>
      <c r="M36" s="176">
        <f>G36*(1+L36/100)</f>
        <v>0</v>
      </c>
      <c r="N36" s="174">
        <v>0</v>
      </c>
      <c r="O36" s="174">
        <f>ROUND(E36*N36,2)</f>
        <v>0</v>
      </c>
      <c r="P36" s="174">
        <v>0</v>
      </c>
      <c r="Q36" s="174">
        <f>ROUND(E36*P36,2)</f>
        <v>0</v>
      </c>
      <c r="R36" s="176" t="s">
        <v>223</v>
      </c>
      <c r="S36" s="176" t="s">
        <v>144</v>
      </c>
      <c r="T36" s="177" t="s">
        <v>144</v>
      </c>
      <c r="U36" s="161">
        <v>0.14829999999999999</v>
      </c>
      <c r="V36" s="161">
        <f>ROUND(E36*U36,2)</f>
        <v>4.45</v>
      </c>
      <c r="W36" s="161"/>
      <c r="X36" s="161" t="s">
        <v>208</v>
      </c>
      <c r="Y36" s="151"/>
      <c r="Z36" s="151"/>
      <c r="AA36" s="151"/>
      <c r="AB36" s="151"/>
      <c r="AC36" s="151"/>
      <c r="AD36" s="151"/>
      <c r="AE36" s="151"/>
      <c r="AF36" s="151"/>
      <c r="AG36" s="151" t="s">
        <v>209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ht="33.75" outlineLevel="1" x14ac:dyDescent="0.2">
      <c r="A37" s="158"/>
      <c r="B37" s="159"/>
      <c r="C37" s="256" t="s">
        <v>252</v>
      </c>
      <c r="D37" s="257"/>
      <c r="E37" s="257"/>
      <c r="F37" s="257"/>
      <c r="G37" s="257"/>
      <c r="H37" s="161"/>
      <c r="I37" s="161"/>
      <c r="J37" s="161"/>
      <c r="K37" s="161"/>
      <c r="L37" s="161"/>
      <c r="M37" s="161"/>
      <c r="N37" s="160"/>
      <c r="O37" s="160"/>
      <c r="P37" s="160"/>
      <c r="Q37" s="160"/>
      <c r="R37" s="161"/>
      <c r="S37" s="161"/>
      <c r="T37" s="161"/>
      <c r="U37" s="161"/>
      <c r="V37" s="161"/>
      <c r="W37" s="161"/>
      <c r="X37" s="161"/>
      <c r="Y37" s="151"/>
      <c r="Z37" s="151"/>
      <c r="AA37" s="151"/>
      <c r="AB37" s="151"/>
      <c r="AC37" s="151"/>
      <c r="AD37" s="151"/>
      <c r="AE37" s="151"/>
      <c r="AF37" s="151"/>
      <c r="AG37" s="151" t="s">
        <v>219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93" t="str">
        <f>C37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37" s="151"/>
      <c r="BC37" s="151"/>
      <c r="BD37" s="151"/>
      <c r="BE37" s="151"/>
      <c r="BF37" s="151"/>
      <c r="BG37" s="151"/>
      <c r="BH37" s="151"/>
    </row>
    <row r="38" spans="1:60" outlineLevel="1" x14ac:dyDescent="0.2">
      <c r="A38" s="171">
        <v>12</v>
      </c>
      <c r="B38" s="172" t="s">
        <v>285</v>
      </c>
      <c r="C38" s="187" t="s">
        <v>286</v>
      </c>
      <c r="D38" s="173" t="s">
        <v>240</v>
      </c>
      <c r="E38" s="174">
        <v>3</v>
      </c>
      <c r="F38" s="175"/>
      <c r="G38" s="176">
        <f>ROUND(E38*F38,2)</f>
        <v>0</v>
      </c>
      <c r="H38" s="175"/>
      <c r="I38" s="176">
        <f>ROUND(E38*H38,2)</f>
        <v>0</v>
      </c>
      <c r="J38" s="175"/>
      <c r="K38" s="176">
        <f>ROUND(E38*J38,2)</f>
        <v>0</v>
      </c>
      <c r="L38" s="176">
        <v>21</v>
      </c>
      <c r="M38" s="176">
        <f>G38*(1+L38/100)</f>
        <v>0</v>
      </c>
      <c r="N38" s="174">
        <v>0</v>
      </c>
      <c r="O38" s="174">
        <f>ROUND(E38*N38,2)</f>
        <v>0</v>
      </c>
      <c r="P38" s="174">
        <v>0</v>
      </c>
      <c r="Q38" s="174">
        <f>ROUND(E38*P38,2)</f>
        <v>0</v>
      </c>
      <c r="R38" s="176" t="s">
        <v>223</v>
      </c>
      <c r="S38" s="176" t="s">
        <v>144</v>
      </c>
      <c r="T38" s="177" t="s">
        <v>144</v>
      </c>
      <c r="U38" s="161">
        <v>0.53</v>
      </c>
      <c r="V38" s="161">
        <f>ROUND(E38*U38,2)</f>
        <v>1.59</v>
      </c>
      <c r="W38" s="161"/>
      <c r="X38" s="161" t="s">
        <v>208</v>
      </c>
      <c r="Y38" s="151"/>
      <c r="Z38" s="151"/>
      <c r="AA38" s="151"/>
      <c r="AB38" s="151"/>
      <c r="AC38" s="151"/>
      <c r="AD38" s="151"/>
      <c r="AE38" s="151"/>
      <c r="AF38" s="151"/>
      <c r="AG38" s="151" t="s">
        <v>209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ht="33.75" outlineLevel="1" x14ac:dyDescent="0.2">
      <c r="A39" s="158"/>
      <c r="B39" s="159"/>
      <c r="C39" s="256" t="s">
        <v>252</v>
      </c>
      <c r="D39" s="257"/>
      <c r="E39" s="257"/>
      <c r="F39" s="257"/>
      <c r="G39" s="257"/>
      <c r="H39" s="161"/>
      <c r="I39" s="161"/>
      <c r="J39" s="161"/>
      <c r="K39" s="161"/>
      <c r="L39" s="161"/>
      <c r="M39" s="161"/>
      <c r="N39" s="160"/>
      <c r="O39" s="160"/>
      <c r="P39" s="160"/>
      <c r="Q39" s="160"/>
      <c r="R39" s="161"/>
      <c r="S39" s="161"/>
      <c r="T39" s="161"/>
      <c r="U39" s="161"/>
      <c r="V39" s="161"/>
      <c r="W39" s="161"/>
      <c r="X39" s="161"/>
      <c r="Y39" s="151"/>
      <c r="Z39" s="151"/>
      <c r="AA39" s="151"/>
      <c r="AB39" s="151"/>
      <c r="AC39" s="151"/>
      <c r="AD39" s="151"/>
      <c r="AE39" s="151"/>
      <c r="AF39" s="151"/>
      <c r="AG39" s="151" t="s">
        <v>219</v>
      </c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93" t="str">
        <f>C39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39" s="151"/>
      <c r="BC39" s="151"/>
      <c r="BD39" s="151"/>
      <c r="BE39" s="151"/>
      <c r="BF39" s="151"/>
      <c r="BG39" s="151"/>
      <c r="BH39" s="151"/>
    </row>
    <row r="40" spans="1:60" ht="22.5" outlineLevel="1" x14ac:dyDescent="0.2">
      <c r="A40" s="171">
        <v>13</v>
      </c>
      <c r="B40" s="172" t="s">
        <v>299</v>
      </c>
      <c r="C40" s="187" t="s">
        <v>300</v>
      </c>
      <c r="D40" s="173" t="s">
        <v>240</v>
      </c>
      <c r="E40" s="174">
        <v>1</v>
      </c>
      <c r="F40" s="175"/>
      <c r="G40" s="176">
        <f>ROUND(E40*F40,2)</f>
        <v>0</v>
      </c>
      <c r="H40" s="175"/>
      <c r="I40" s="176">
        <f>ROUND(E40*H40,2)</f>
        <v>0</v>
      </c>
      <c r="J40" s="175"/>
      <c r="K40" s="176">
        <f>ROUND(E40*J40,2)</f>
        <v>0</v>
      </c>
      <c r="L40" s="176">
        <v>21</v>
      </c>
      <c r="M40" s="176">
        <f>G40*(1+L40/100)</f>
        <v>0</v>
      </c>
      <c r="N40" s="174">
        <v>0</v>
      </c>
      <c r="O40" s="174">
        <f>ROUND(E40*N40,2)</f>
        <v>0</v>
      </c>
      <c r="P40" s="174">
        <v>0</v>
      </c>
      <c r="Q40" s="174">
        <f>ROUND(E40*P40,2)</f>
        <v>0</v>
      </c>
      <c r="R40" s="176" t="s">
        <v>223</v>
      </c>
      <c r="S40" s="176" t="s">
        <v>144</v>
      </c>
      <c r="T40" s="177" t="s">
        <v>144</v>
      </c>
      <c r="U40" s="161">
        <v>7.52</v>
      </c>
      <c r="V40" s="161">
        <f>ROUND(E40*U40,2)</f>
        <v>7.52</v>
      </c>
      <c r="W40" s="161"/>
      <c r="X40" s="161" t="s">
        <v>208</v>
      </c>
      <c r="Y40" s="151"/>
      <c r="Z40" s="151"/>
      <c r="AA40" s="151"/>
      <c r="AB40" s="151"/>
      <c r="AC40" s="151"/>
      <c r="AD40" s="151"/>
      <c r="AE40" s="151"/>
      <c r="AF40" s="151"/>
      <c r="AG40" s="151" t="s">
        <v>209</v>
      </c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ht="22.5" outlineLevel="1" x14ac:dyDescent="0.2">
      <c r="A41" s="158"/>
      <c r="B41" s="159"/>
      <c r="C41" s="256" t="s">
        <v>301</v>
      </c>
      <c r="D41" s="257"/>
      <c r="E41" s="257"/>
      <c r="F41" s="257"/>
      <c r="G41" s="257"/>
      <c r="H41" s="161"/>
      <c r="I41" s="161"/>
      <c r="J41" s="161"/>
      <c r="K41" s="161"/>
      <c r="L41" s="161"/>
      <c r="M41" s="161"/>
      <c r="N41" s="160"/>
      <c r="O41" s="160"/>
      <c r="P41" s="160"/>
      <c r="Q41" s="160"/>
      <c r="R41" s="161"/>
      <c r="S41" s="161"/>
      <c r="T41" s="161"/>
      <c r="U41" s="161"/>
      <c r="V41" s="161"/>
      <c r="W41" s="161"/>
      <c r="X41" s="161"/>
      <c r="Y41" s="151"/>
      <c r="Z41" s="151"/>
      <c r="AA41" s="151"/>
      <c r="AB41" s="151"/>
      <c r="AC41" s="151"/>
      <c r="AD41" s="151"/>
      <c r="AE41" s="151"/>
      <c r="AF41" s="151"/>
      <c r="AG41" s="151" t="s">
        <v>219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93" t="str">
        <f>C41</f>
        <v>zapažených i nezapažených v hornině tř. 5 - 7 s případným nutným přemístěním výkopku ve výkopišti, bez naložení, s přehozením výkopku na přilehlém terénu na vzdálenost do 3 m od okraje jámy nebo zářezu, nebo do 5 m od osy rýhy, nebo do 5 m od hrany šachty.</v>
      </c>
      <c r="BB41" s="151"/>
      <c r="BC41" s="151"/>
      <c r="BD41" s="151"/>
      <c r="BE41" s="151"/>
      <c r="BF41" s="151"/>
      <c r="BG41" s="151"/>
      <c r="BH41" s="151"/>
    </row>
    <row r="42" spans="1:60" outlineLevel="1" x14ac:dyDescent="0.2">
      <c r="A42" s="171">
        <v>14</v>
      </c>
      <c r="B42" s="172" t="s">
        <v>495</v>
      </c>
      <c r="C42" s="187" t="s">
        <v>496</v>
      </c>
      <c r="D42" s="173" t="s">
        <v>232</v>
      </c>
      <c r="E42" s="174">
        <v>67</v>
      </c>
      <c r="F42" s="175"/>
      <c r="G42" s="176">
        <f>ROUND(E42*F42,2)</f>
        <v>0</v>
      </c>
      <c r="H42" s="175"/>
      <c r="I42" s="176">
        <f>ROUND(E42*H42,2)</f>
        <v>0</v>
      </c>
      <c r="J42" s="175"/>
      <c r="K42" s="176">
        <f>ROUND(E42*J42,2)</f>
        <v>0</v>
      </c>
      <c r="L42" s="176">
        <v>21</v>
      </c>
      <c r="M42" s="176">
        <f>G42*(1+L42/100)</f>
        <v>0</v>
      </c>
      <c r="N42" s="174">
        <v>5.2199999999999998E-3</v>
      </c>
      <c r="O42" s="174">
        <f>ROUND(E42*N42,2)</f>
        <v>0.35</v>
      </c>
      <c r="P42" s="174">
        <v>0</v>
      </c>
      <c r="Q42" s="174">
        <f>ROUND(E42*P42,2)</f>
        <v>0</v>
      </c>
      <c r="R42" s="176" t="s">
        <v>223</v>
      </c>
      <c r="S42" s="176" t="s">
        <v>144</v>
      </c>
      <c r="T42" s="177" t="s">
        <v>144</v>
      </c>
      <c r="U42" s="161">
        <v>2.21</v>
      </c>
      <c r="V42" s="161">
        <f>ROUND(E42*U42,2)</f>
        <v>148.07</v>
      </c>
      <c r="W42" s="161"/>
      <c r="X42" s="161" t="s">
        <v>208</v>
      </c>
      <c r="Y42" s="151"/>
      <c r="Z42" s="151"/>
      <c r="AA42" s="151"/>
      <c r="AB42" s="151"/>
      <c r="AC42" s="151"/>
      <c r="AD42" s="151"/>
      <c r="AE42" s="151"/>
      <c r="AF42" s="151"/>
      <c r="AG42" s="151" t="s">
        <v>209</v>
      </c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ht="22.5" outlineLevel="1" x14ac:dyDescent="0.2">
      <c r="A43" s="158"/>
      <c r="B43" s="159"/>
      <c r="C43" s="256" t="s">
        <v>497</v>
      </c>
      <c r="D43" s="257"/>
      <c r="E43" s="257"/>
      <c r="F43" s="257"/>
      <c r="G43" s="257"/>
      <c r="H43" s="161"/>
      <c r="I43" s="161"/>
      <c r="J43" s="161"/>
      <c r="K43" s="161"/>
      <c r="L43" s="161"/>
      <c r="M43" s="161"/>
      <c r="N43" s="160"/>
      <c r="O43" s="160"/>
      <c r="P43" s="160"/>
      <c r="Q43" s="160"/>
      <c r="R43" s="161"/>
      <c r="S43" s="161"/>
      <c r="T43" s="161"/>
      <c r="U43" s="161"/>
      <c r="V43" s="161"/>
      <c r="W43" s="161"/>
      <c r="X43" s="161"/>
      <c r="Y43" s="151"/>
      <c r="Z43" s="151"/>
      <c r="AA43" s="151"/>
      <c r="AB43" s="151"/>
      <c r="AC43" s="151"/>
      <c r="AD43" s="151"/>
      <c r="AE43" s="151"/>
      <c r="AF43" s="151"/>
      <c r="AG43" s="151" t="s">
        <v>219</v>
      </c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93" t="str">
        <f>C43</f>
        <v>Horizontálně řízené vrtání, vtažení potrubí na principu rozplavování a rozrušování zeminy pomocí vysokotlaké směsi vody a bentonitu. Případné svařování vtahovaného potrubí.</v>
      </c>
      <c r="BB43" s="151"/>
      <c r="BC43" s="151"/>
      <c r="BD43" s="151"/>
      <c r="BE43" s="151"/>
      <c r="BF43" s="151"/>
      <c r="BG43" s="151"/>
      <c r="BH43" s="151"/>
    </row>
    <row r="44" spans="1:60" outlineLevel="1" x14ac:dyDescent="0.2">
      <c r="A44" s="158"/>
      <c r="B44" s="159"/>
      <c r="C44" s="188" t="s">
        <v>498</v>
      </c>
      <c r="D44" s="162"/>
      <c r="E44" s="163">
        <v>13</v>
      </c>
      <c r="F44" s="161"/>
      <c r="G44" s="161"/>
      <c r="H44" s="161"/>
      <c r="I44" s="161"/>
      <c r="J44" s="161"/>
      <c r="K44" s="161"/>
      <c r="L44" s="161"/>
      <c r="M44" s="161"/>
      <c r="N44" s="160"/>
      <c r="O44" s="160"/>
      <c r="P44" s="160"/>
      <c r="Q44" s="160"/>
      <c r="R44" s="161"/>
      <c r="S44" s="161"/>
      <c r="T44" s="161"/>
      <c r="U44" s="161"/>
      <c r="V44" s="161"/>
      <c r="W44" s="161"/>
      <c r="X44" s="161"/>
      <c r="Y44" s="151"/>
      <c r="Z44" s="151"/>
      <c r="AA44" s="151"/>
      <c r="AB44" s="151"/>
      <c r="AC44" s="151"/>
      <c r="AD44" s="151"/>
      <c r="AE44" s="151"/>
      <c r="AF44" s="151"/>
      <c r="AG44" s="151" t="s">
        <v>149</v>
      </c>
      <c r="AH44" s="151">
        <v>0</v>
      </c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 x14ac:dyDescent="0.2">
      <c r="A45" s="158"/>
      <c r="B45" s="159"/>
      <c r="C45" s="188" t="s">
        <v>499</v>
      </c>
      <c r="D45" s="162"/>
      <c r="E45" s="163">
        <v>13.5</v>
      </c>
      <c r="F45" s="161"/>
      <c r="G45" s="161"/>
      <c r="H45" s="161"/>
      <c r="I45" s="161"/>
      <c r="J45" s="161"/>
      <c r="K45" s="161"/>
      <c r="L45" s="161"/>
      <c r="M45" s="161"/>
      <c r="N45" s="160"/>
      <c r="O45" s="160"/>
      <c r="P45" s="160"/>
      <c r="Q45" s="160"/>
      <c r="R45" s="161"/>
      <c r="S45" s="161"/>
      <c r="T45" s="161"/>
      <c r="U45" s="161"/>
      <c r="V45" s="161"/>
      <c r="W45" s="161"/>
      <c r="X45" s="161"/>
      <c r="Y45" s="151"/>
      <c r="Z45" s="151"/>
      <c r="AA45" s="151"/>
      <c r="AB45" s="151"/>
      <c r="AC45" s="151"/>
      <c r="AD45" s="151"/>
      <c r="AE45" s="151"/>
      <c r="AF45" s="151"/>
      <c r="AG45" s="151" t="s">
        <v>149</v>
      </c>
      <c r="AH45" s="151">
        <v>0</v>
      </c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">
      <c r="A46" s="158"/>
      <c r="B46" s="159"/>
      <c r="C46" s="188" t="s">
        <v>500</v>
      </c>
      <c r="D46" s="162"/>
      <c r="E46" s="163">
        <v>13.5</v>
      </c>
      <c r="F46" s="161"/>
      <c r="G46" s="161"/>
      <c r="H46" s="161"/>
      <c r="I46" s="161"/>
      <c r="J46" s="161"/>
      <c r="K46" s="161"/>
      <c r="L46" s="161"/>
      <c r="M46" s="161"/>
      <c r="N46" s="160"/>
      <c r="O46" s="160"/>
      <c r="P46" s="160"/>
      <c r="Q46" s="160"/>
      <c r="R46" s="161"/>
      <c r="S46" s="161"/>
      <c r="T46" s="161"/>
      <c r="U46" s="161"/>
      <c r="V46" s="161"/>
      <c r="W46" s="161"/>
      <c r="X46" s="161"/>
      <c r="Y46" s="151"/>
      <c r="Z46" s="151"/>
      <c r="AA46" s="151"/>
      <c r="AB46" s="151"/>
      <c r="AC46" s="151"/>
      <c r="AD46" s="151"/>
      <c r="AE46" s="151"/>
      <c r="AF46" s="151"/>
      <c r="AG46" s="151" t="s">
        <v>149</v>
      </c>
      <c r="AH46" s="151">
        <v>0</v>
      </c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">
      <c r="A47" s="158"/>
      <c r="B47" s="159"/>
      <c r="C47" s="188" t="s">
        <v>501</v>
      </c>
      <c r="D47" s="162"/>
      <c r="E47" s="163">
        <v>13.5</v>
      </c>
      <c r="F47" s="161"/>
      <c r="G47" s="161"/>
      <c r="H47" s="161"/>
      <c r="I47" s="161"/>
      <c r="J47" s="161"/>
      <c r="K47" s="161"/>
      <c r="L47" s="161"/>
      <c r="M47" s="161"/>
      <c r="N47" s="160"/>
      <c r="O47" s="160"/>
      <c r="P47" s="160"/>
      <c r="Q47" s="160"/>
      <c r="R47" s="161"/>
      <c r="S47" s="161"/>
      <c r="T47" s="161"/>
      <c r="U47" s="161"/>
      <c r="V47" s="161"/>
      <c r="W47" s="161"/>
      <c r="X47" s="161"/>
      <c r="Y47" s="151"/>
      <c r="Z47" s="151"/>
      <c r="AA47" s="151"/>
      <c r="AB47" s="151"/>
      <c r="AC47" s="151"/>
      <c r="AD47" s="151"/>
      <c r="AE47" s="151"/>
      <c r="AF47" s="151"/>
      <c r="AG47" s="151" t="s">
        <v>149</v>
      </c>
      <c r="AH47" s="151">
        <v>0</v>
      </c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 x14ac:dyDescent="0.2">
      <c r="A48" s="158"/>
      <c r="B48" s="159"/>
      <c r="C48" s="188" t="s">
        <v>502</v>
      </c>
      <c r="D48" s="162"/>
      <c r="E48" s="163">
        <v>13.5</v>
      </c>
      <c r="F48" s="161"/>
      <c r="G48" s="161"/>
      <c r="H48" s="161"/>
      <c r="I48" s="161"/>
      <c r="J48" s="161"/>
      <c r="K48" s="161"/>
      <c r="L48" s="161"/>
      <c r="M48" s="161"/>
      <c r="N48" s="160"/>
      <c r="O48" s="160"/>
      <c r="P48" s="160"/>
      <c r="Q48" s="160"/>
      <c r="R48" s="161"/>
      <c r="S48" s="161"/>
      <c r="T48" s="161"/>
      <c r="U48" s="161"/>
      <c r="V48" s="161"/>
      <c r="W48" s="161"/>
      <c r="X48" s="161"/>
      <c r="Y48" s="151"/>
      <c r="Z48" s="151"/>
      <c r="AA48" s="151"/>
      <c r="AB48" s="151"/>
      <c r="AC48" s="151"/>
      <c r="AD48" s="151"/>
      <c r="AE48" s="151"/>
      <c r="AF48" s="151"/>
      <c r="AG48" s="151" t="s">
        <v>149</v>
      </c>
      <c r="AH48" s="151">
        <v>0</v>
      </c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ht="22.5" outlineLevel="1" x14ac:dyDescent="0.2">
      <c r="A49" s="171">
        <v>15</v>
      </c>
      <c r="B49" s="172" t="s">
        <v>302</v>
      </c>
      <c r="C49" s="187" t="s">
        <v>303</v>
      </c>
      <c r="D49" s="173" t="s">
        <v>206</v>
      </c>
      <c r="E49" s="174">
        <v>60</v>
      </c>
      <c r="F49" s="175"/>
      <c r="G49" s="176">
        <f>ROUND(E49*F49,2)</f>
        <v>0</v>
      </c>
      <c r="H49" s="175"/>
      <c r="I49" s="176">
        <f>ROUND(E49*H49,2)</f>
        <v>0</v>
      </c>
      <c r="J49" s="175"/>
      <c r="K49" s="176">
        <f>ROUND(E49*J49,2)</f>
        <v>0</v>
      </c>
      <c r="L49" s="176">
        <v>21</v>
      </c>
      <c r="M49" s="176">
        <f>G49*(1+L49/100)</f>
        <v>0</v>
      </c>
      <c r="N49" s="174">
        <v>9.8999999999999999E-4</v>
      </c>
      <c r="O49" s="174">
        <f>ROUND(E49*N49,2)</f>
        <v>0.06</v>
      </c>
      <c r="P49" s="174">
        <v>0</v>
      </c>
      <c r="Q49" s="174">
        <f>ROUND(E49*P49,2)</f>
        <v>0</v>
      </c>
      <c r="R49" s="176" t="s">
        <v>223</v>
      </c>
      <c r="S49" s="176" t="s">
        <v>144</v>
      </c>
      <c r="T49" s="177" t="s">
        <v>144</v>
      </c>
      <c r="U49" s="161">
        <v>0.24</v>
      </c>
      <c r="V49" s="161">
        <f>ROUND(E49*U49,2)</f>
        <v>14.4</v>
      </c>
      <c r="W49" s="161"/>
      <c r="X49" s="161" t="s">
        <v>208</v>
      </c>
      <c r="Y49" s="151"/>
      <c r="Z49" s="151"/>
      <c r="AA49" s="151"/>
      <c r="AB49" s="151"/>
      <c r="AC49" s="151"/>
      <c r="AD49" s="151"/>
      <c r="AE49" s="151"/>
      <c r="AF49" s="151"/>
      <c r="AG49" s="151" t="s">
        <v>209</v>
      </c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 x14ac:dyDescent="0.2">
      <c r="A50" s="158"/>
      <c r="B50" s="159"/>
      <c r="C50" s="256" t="s">
        <v>304</v>
      </c>
      <c r="D50" s="257"/>
      <c r="E50" s="257"/>
      <c r="F50" s="257"/>
      <c r="G50" s="257"/>
      <c r="H50" s="161"/>
      <c r="I50" s="161"/>
      <c r="J50" s="161"/>
      <c r="K50" s="161"/>
      <c r="L50" s="161"/>
      <c r="M50" s="161"/>
      <c r="N50" s="160"/>
      <c r="O50" s="160"/>
      <c r="P50" s="160"/>
      <c r="Q50" s="160"/>
      <c r="R50" s="161"/>
      <c r="S50" s="161"/>
      <c r="T50" s="161"/>
      <c r="U50" s="161"/>
      <c r="V50" s="161"/>
      <c r="W50" s="161"/>
      <c r="X50" s="161"/>
      <c r="Y50" s="151"/>
      <c r="Z50" s="151"/>
      <c r="AA50" s="151"/>
      <c r="AB50" s="151"/>
      <c r="AC50" s="151"/>
      <c r="AD50" s="151"/>
      <c r="AE50" s="151"/>
      <c r="AF50" s="151"/>
      <c r="AG50" s="151" t="s">
        <v>219</v>
      </c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outlineLevel="1" x14ac:dyDescent="0.2">
      <c r="A51" s="158"/>
      <c r="B51" s="159"/>
      <c r="C51" s="188" t="s">
        <v>503</v>
      </c>
      <c r="D51" s="162"/>
      <c r="E51" s="163">
        <v>60</v>
      </c>
      <c r="F51" s="161"/>
      <c r="G51" s="161"/>
      <c r="H51" s="161"/>
      <c r="I51" s="161"/>
      <c r="J51" s="161"/>
      <c r="K51" s="161"/>
      <c r="L51" s="161"/>
      <c r="M51" s="161"/>
      <c r="N51" s="160"/>
      <c r="O51" s="160"/>
      <c r="P51" s="160"/>
      <c r="Q51" s="160"/>
      <c r="R51" s="161"/>
      <c r="S51" s="161"/>
      <c r="T51" s="161"/>
      <c r="U51" s="161"/>
      <c r="V51" s="161"/>
      <c r="W51" s="161"/>
      <c r="X51" s="161"/>
      <c r="Y51" s="151"/>
      <c r="Z51" s="151"/>
      <c r="AA51" s="151"/>
      <c r="AB51" s="151"/>
      <c r="AC51" s="151"/>
      <c r="AD51" s="151"/>
      <c r="AE51" s="151"/>
      <c r="AF51" s="151"/>
      <c r="AG51" s="151" t="s">
        <v>149</v>
      </c>
      <c r="AH51" s="151">
        <v>0</v>
      </c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outlineLevel="1" x14ac:dyDescent="0.2">
      <c r="A52" s="171">
        <v>16</v>
      </c>
      <c r="B52" s="172" t="s">
        <v>306</v>
      </c>
      <c r="C52" s="187" t="s">
        <v>307</v>
      </c>
      <c r="D52" s="173" t="s">
        <v>206</v>
      </c>
      <c r="E52" s="174">
        <v>60</v>
      </c>
      <c r="F52" s="175"/>
      <c r="G52" s="176">
        <f>ROUND(E52*F52,2)</f>
        <v>0</v>
      </c>
      <c r="H52" s="175"/>
      <c r="I52" s="176">
        <f>ROUND(E52*H52,2)</f>
        <v>0</v>
      </c>
      <c r="J52" s="175"/>
      <c r="K52" s="176">
        <f>ROUND(E52*J52,2)</f>
        <v>0</v>
      </c>
      <c r="L52" s="176">
        <v>21</v>
      </c>
      <c r="M52" s="176">
        <f>G52*(1+L52/100)</f>
        <v>0</v>
      </c>
      <c r="N52" s="174">
        <v>0</v>
      </c>
      <c r="O52" s="174">
        <f>ROUND(E52*N52,2)</f>
        <v>0</v>
      </c>
      <c r="P52" s="174">
        <v>0</v>
      </c>
      <c r="Q52" s="174">
        <f>ROUND(E52*P52,2)</f>
        <v>0</v>
      </c>
      <c r="R52" s="176" t="s">
        <v>223</v>
      </c>
      <c r="S52" s="176" t="s">
        <v>144</v>
      </c>
      <c r="T52" s="177" t="s">
        <v>144</v>
      </c>
      <c r="U52" s="161">
        <v>7.0000000000000007E-2</v>
      </c>
      <c r="V52" s="161">
        <f>ROUND(E52*U52,2)</f>
        <v>4.2</v>
      </c>
      <c r="W52" s="161"/>
      <c r="X52" s="161" t="s">
        <v>208</v>
      </c>
      <c r="Y52" s="151"/>
      <c r="Z52" s="151"/>
      <c r="AA52" s="151"/>
      <c r="AB52" s="151"/>
      <c r="AC52" s="151"/>
      <c r="AD52" s="151"/>
      <c r="AE52" s="151"/>
      <c r="AF52" s="151"/>
      <c r="AG52" s="151" t="s">
        <v>209</v>
      </c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 x14ac:dyDescent="0.2">
      <c r="A53" s="158"/>
      <c r="B53" s="159"/>
      <c r="C53" s="256" t="s">
        <v>308</v>
      </c>
      <c r="D53" s="257"/>
      <c r="E53" s="257"/>
      <c r="F53" s="257"/>
      <c r="G53" s="257"/>
      <c r="H53" s="161"/>
      <c r="I53" s="161"/>
      <c r="J53" s="161"/>
      <c r="K53" s="161"/>
      <c r="L53" s="161"/>
      <c r="M53" s="161"/>
      <c r="N53" s="160"/>
      <c r="O53" s="160"/>
      <c r="P53" s="160"/>
      <c r="Q53" s="160"/>
      <c r="R53" s="161"/>
      <c r="S53" s="161"/>
      <c r="T53" s="161"/>
      <c r="U53" s="161"/>
      <c r="V53" s="161"/>
      <c r="W53" s="161"/>
      <c r="X53" s="161"/>
      <c r="Y53" s="151"/>
      <c r="Z53" s="151"/>
      <c r="AA53" s="151"/>
      <c r="AB53" s="151"/>
      <c r="AC53" s="151"/>
      <c r="AD53" s="151"/>
      <c r="AE53" s="151"/>
      <c r="AF53" s="151"/>
      <c r="AG53" s="151" t="s">
        <v>219</v>
      </c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1" x14ac:dyDescent="0.2">
      <c r="A54" s="158"/>
      <c r="B54" s="159"/>
      <c r="C54" s="188" t="s">
        <v>305</v>
      </c>
      <c r="D54" s="162"/>
      <c r="E54" s="163">
        <v>60</v>
      </c>
      <c r="F54" s="161"/>
      <c r="G54" s="161"/>
      <c r="H54" s="161"/>
      <c r="I54" s="161"/>
      <c r="J54" s="161"/>
      <c r="K54" s="161"/>
      <c r="L54" s="161"/>
      <c r="M54" s="161"/>
      <c r="N54" s="160"/>
      <c r="O54" s="160"/>
      <c r="P54" s="160"/>
      <c r="Q54" s="160"/>
      <c r="R54" s="161"/>
      <c r="S54" s="161"/>
      <c r="T54" s="161"/>
      <c r="U54" s="161"/>
      <c r="V54" s="161"/>
      <c r="W54" s="161"/>
      <c r="X54" s="161"/>
      <c r="Y54" s="151"/>
      <c r="Z54" s="151"/>
      <c r="AA54" s="151"/>
      <c r="AB54" s="151"/>
      <c r="AC54" s="151"/>
      <c r="AD54" s="151"/>
      <c r="AE54" s="151"/>
      <c r="AF54" s="151"/>
      <c r="AG54" s="151" t="s">
        <v>149</v>
      </c>
      <c r="AH54" s="151">
        <v>0</v>
      </c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ht="22.5" outlineLevel="1" x14ac:dyDescent="0.2">
      <c r="A55" s="171">
        <v>17</v>
      </c>
      <c r="B55" s="172" t="s">
        <v>309</v>
      </c>
      <c r="C55" s="187" t="s">
        <v>310</v>
      </c>
      <c r="D55" s="173" t="s">
        <v>311</v>
      </c>
      <c r="E55" s="174">
        <v>5</v>
      </c>
      <c r="F55" s="175"/>
      <c r="G55" s="176">
        <f>ROUND(E55*F55,2)</f>
        <v>0</v>
      </c>
      <c r="H55" s="175"/>
      <c r="I55" s="176">
        <f>ROUND(E55*H55,2)</f>
        <v>0</v>
      </c>
      <c r="J55" s="175"/>
      <c r="K55" s="176">
        <f>ROUND(E55*J55,2)</f>
        <v>0</v>
      </c>
      <c r="L55" s="176">
        <v>21</v>
      </c>
      <c r="M55" s="176">
        <f>G55*(1+L55/100)</f>
        <v>0</v>
      </c>
      <c r="N55" s="174">
        <v>0</v>
      </c>
      <c r="O55" s="174">
        <f>ROUND(E55*N55,2)</f>
        <v>0</v>
      </c>
      <c r="P55" s="174">
        <v>0</v>
      </c>
      <c r="Q55" s="174">
        <f>ROUND(E55*P55,2)</f>
        <v>0</v>
      </c>
      <c r="R55" s="176" t="s">
        <v>223</v>
      </c>
      <c r="S55" s="176" t="s">
        <v>144</v>
      </c>
      <c r="T55" s="177" t="s">
        <v>144</v>
      </c>
      <c r="U55" s="161">
        <v>1.5909800000000001</v>
      </c>
      <c r="V55" s="161">
        <f>ROUND(E55*U55,2)</f>
        <v>7.95</v>
      </c>
      <c r="W55" s="161"/>
      <c r="X55" s="161" t="s">
        <v>208</v>
      </c>
      <c r="Y55" s="151"/>
      <c r="Z55" s="151"/>
      <c r="AA55" s="151"/>
      <c r="AB55" s="151"/>
      <c r="AC55" s="151"/>
      <c r="AD55" s="151"/>
      <c r="AE55" s="151"/>
      <c r="AF55" s="151"/>
      <c r="AG55" s="151" t="s">
        <v>209</v>
      </c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outlineLevel="1" x14ac:dyDescent="0.2">
      <c r="A56" s="158"/>
      <c r="B56" s="159"/>
      <c r="C56" s="256" t="s">
        <v>312</v>
      </c>
      <c r="D56" s="257"/>
      <c r="E56" s="257"/>
      <c r="F56" s="257"/>
      <c r="G56" s="257"/>
      <c r="H56" s="161"/>
      <c r="I56" s="161"/>
      <c r="J56" s="161"/>
      <c r="K56" s="161"/>
      <c r="L56" s="161"/>
      <c r="M56" s="161"/>
      <c r="N56" s="160"/>
      <c r="O56" s="160"/>
      <c r="P56" s="160"/>
      <c r="Q56" s="160"/>
      <c r="R56" s="161"/>
      <c r="S56" s="161"/>
      <c r="T56" s="161"/>
      <c r="U56" s="161"/>
      <c r="V56" s="161"/>
      <c r="W56" s="161"/>
      <c r="X56" s="161"/>
      <c r="Y56" s="151"/>
      <c r="Z56" s="151"/>
      <c r="AA56" s="151"/>
      <c r="AB56" s="151"/>
      <c r="AC56" s="151"/>
      <c r="AD56" s="151"/>
      <c r="AE56" s="151"/>
      <c r="AF56" s="151"/>
      <c r="AG56" s="151" t="s">
        <v>219</v>
      </c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ht="22.5" outlineLevel="1" x14ac:dyDescent="0.2">
      <c r="A57" s="171">
        <v>18</v>
      </c>
      <c r="B57" s="172" t="s">
        <v>313</v>
      </c>
      <c r="C57" s="187" t="s">
        <v>314</v>
      </c>
      <c r="D57" s="173" t="s">
        <v>311</v>
      </c>
      <c r="E57" s="174">
        <v>5</v>
      </c>
      <c r="F57" s="175"/>
      <c r="G57" s="176">
        <f>ROUND(E57*F57,2)</f>
        <v>0</v>
      </c>
      <c r="H57" s="175"/>
      <c r="I57" s="176">
        <f>ROUND(E57*H57,2)</f>
        <v>0</v>
      </c>
      <c r="J57" s="175"/>
      <c r="K57" s="176">
        <f>ROUND(E57*J57,2)</f>
        <v>0</v>
      </c>
      <c r="L57" s="176">
        <v>21</v>
      </c>
      <c r="M57" s="176">
        <f>G57*(1+L57/100)</f>
        <v>0</v>
      </c>
      <c r="N57" s="174">
        <v>0</v>
      </c>
      <c r="O57" s="174">
        <f>ROUND(E57*N57,2)</f>
        <v>0</v>
      </c>
      <c r="P57" s="174">
        <v>0</v>
      </c>
      <c r="Q57" s="174">
        <f>ROUND(E57*P57,2)</f>
        <v>0</v>
      </c>
      <c r="R57" s="176" t="s">
        <v>223</v>
      </c>
      <c r="S57" s="176" t="s">
        <v>144</v>
      </c>
      <c r="T57" s="177" t="s">
        <v>144</v>
      </c>
      <c r="U57" s="161">
        <v>1.5749</v>
      </c>
      <c r="V57" s="161">
        <f>ROUND(E57*U57,2)</f>
        <v>7.87</v>
      </c>
      <c r="W57" s="161"/>
      <c r="X57" s="161" t="s">
        <v>208</v>
      </c>
      <c r="Y57" s="151"/>
      <c r="Z57" s="151"/>
      <c r="AA57" s="151"/>
      <c r="AB57" s="151"/>
      <c r="AC57" s="151"/>
      <c r="AD57" s="151"/>
      <c r="AE57" s="151"/>
      <c r="AF57" s="151"/>
      <c r="AG57" s="151" t="s">
        <v>209</v>
      </c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outlineLevel="1" x14ac:dyDescent="0.2">
      <c r="A58" s="158"/>
      <c r="B58" s="159"/>
      <c r="C58" s="256" t="s">
        <v>312</v>
      </c>
      <c r="D58" s="257"/>
      <c r="E58" s="257"/>
      <c r="F58" s="257"/>
      <c r="G58" s="257"/>
      <c r="H58" s="161"/>
      <c r="I58" s="161"/>
      <c r="J58" s="161"/>
      <c r="K58" s="161"/>
      <c r="L58" s="161"/>
      <c r="M58" s="161"/>
      <c r="N58" s="160"/>
      <c r="O58" s="160"/>
      <c r="P58" s="160"/>
      <c r="Q58" s="160"/>
      <c r="R58" s="161"/>
      <c r="S58" s="161"/>
      <c r="T58" s="161"/>
      <c r="U58" s="161"/>
      <c r="V58" s="161"/>
      <c r="W58" s="161"/>
      <c r="X58" s="161"/>
      <c r="Y58" s="151"/>
      <c r="Z58" s="151"/>
      <c r="AA58" s="151"/>
      <c r="AB58" s="151"/>
      <c r="AC58" s="151"/>
      <c r="AD58" s="151"/>
      <c r="AE58" s="151"/>
      <c r="AF58" s="151"/>
      <c r="AG58" s="151" t="s">
        <v>219</v>
      </c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outlineLevel="1" x14ac:dyDescent="0.2">
      <c r="A59" s="171">
        <v>19</v>
      </c>
      <c r="B59" s="172" t="s">
        <v>315</v>
      </c>
      <c r="C59" s="187" t="s">
        <v>316</v>
      </c>
      <c r="D59" s="173" t="s">
        <v>240</v>
      </c>
      <c r="E59" s="174">
        <v>30</v>
      </c>
      <c r="F59" s="175"/>
      <c r="G59" s="176">
        <f>ROUND(E59*F59,2)</f>
        <v>0</v>
      </c>
      <c r="H59" s="175"/>
      <c r="I59" s="176">
        <f>ROUND(E59*H59,2)</f>
        <v>0</v>
      </c>
      <c r="J59" s="175"/>
      <c r="K59" s="176">
        <f>ROUND(E59*J59,2)</f>
        <v>0</v>
      </c>
      <c r="L59" s="176">
        <v>21</v>
      </c>
      <c r="M59" s="176">
        <f>G59*(1+L59/100)</f>
        <v>0</v>
      </c>
      <c r="N59" s="174">
        <v>0</v>
      </c>
      <c r="O59" s="174">
        <f>ROUND(E59*N59,2)</f>
        <v>0</v>
      </c>
      <c r="P59" s="174">
        <v>0</v>
      </c>
      <c r="Q59" s="174">
        <f>ROUND(E59*P59,2)</f>
        <v>0</v>
      </c>
      <c r="R59" s="176" t="s">
        <v>223</v>
      </c>
      <c r="S59" s="176" t="s">
        <v>144</v>
      </c>
      <c r="T59" s="177" t="s">
        <v>144</v>
      </c>
      <c r="U59" s="161">
        <v>0.35</v>
      </c>
      <c r="V59" s="161">
        <f>ROUND(E59*U59,2)</f>
        <v>10.5</v>
      </c>
      <c r="W59" s="161"/>
      <c r="X59" s="161" t="s">
        <v>208</v>
      </c>
      <c r="Y59" s="151"/>
      <c r="Z59" s="151"/>
      <c r="AA59" s="151"/>
      <c r="AB59" s="151"/>
      <c r="AC59" s="151"/>
      <c r="AD59" s="151"/>
      <c r="AE59" s="151"/>
      <c r="AF59" s="151"/>
      <c r="AG59" s="151" t="s">
        <v>209</v>
      </c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 x14ac:dyDescent="0.2">
      <c r="A60" s="158"/>
      <c r="B60" s="159"/>
      <c r="C60" s="256" t="s">
        <v>317</v>
      </c>
      <c r="D60" s="257"/>
      <c r="E60" s="257"/>
      <c r="F60" s="257"/>
      <c r="G60" s="257"/>
      <c r="H60" s="161"/>
      <c r="I60" s="161"/>
      <c r="J60" s="161"/>
      <c r="K60" s="161"/>
      <c r="L60" s="161"/>
      <c r="M60" s="161"/>
      <c r="N60" s="160"/>
      <c r="O60" s="160"/>
      <c r="P60" s="160"/>
      <c r="Q60" s="160"/>
      <c r="R60" s="161"/>
      <c r="S60" s="161"/>
      <c r="T60" s="161"/>
      <c r="U60" s="161"/>
      <c r="V60" s="161"/>
      <c r="W60" s="161"/>
      <c r="X60" s="161"/>
      <c r="Y60" s="151"/>
      <c r="Z60" s="151"/>
      <c r="AA60" s="151"/>
      <c r="AB60" s="151"/>
      <c r="AC60" s="151"/>
      <c r="AD60" s="151"/>
      <c r="AE60" s="151"/>
      <c r="AF60" s="151"/>
      <c r="AG60" s="151" t="s">
        <v>219</v>
      </c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93" t="str">
        <f>C60</f>
        <v>bez naložení do dopravní nádoby, ale s vyprázdněním dopravní nádoby na hromadu nebo na dopravní prostředek,</v>
      </c>
      <c r="BB60" s="151"/>
      <c r="BC60" s="151"/>
      <c r="BD60" s="151"/>
      <c r="BE60" s="151"/>
      <c r="BF60" s="151"/>
      <c r="BG60" s="151"/>
      <c r="BH60" s="151"/>
    </row>
    <row r="61" spans="1:60" outlineLevel="1" x14ac:dyDescent="0.2">
      <c r="A61" s="171">
        <v>20</v>
      </c>
      <c r="B61" s="172" t="s">
        <v>320</v>
      </c>
      <c r="C61" s="187" t="s">
        <v>321</v>
      </c>
      <c r="D61" s="173" t="s">
        <v>240</v>
      </c>
      <c r="E61" s="174">
        <v>3</v>
      </c>
      <c r="F61" s="175"/>
      <c r="G61" s="176">
        <f>ROUND(E61*F61,2)</f>
        <v>0</v>
      </c>
      <c r="H61" s="175"/>
      <c r="I61" s="176">
        <f>ROUND(E61*H61,2)</f>
        <v>0</v>
      </c>
      <c r="J61" s="175"/>
      <c r="K61" s="176">
        <f>ROUND(E61*J61,2)</f>
        <v>0</v>
      </c>
      <c r="L61" s="176">
        <v>21</v>
      </c>
      <c r="M61" s="176">
        <f>G61*(1+L61/100)</f>
        <v>0</v>
      </c>
      <c r="N61" s="174">
        <v>0</v>
      </c>
      <c r="O61" s="174">
        <f>ROUND(E61*N61,2)</f>
        <v>0</v>
      </c>
      <c r="P61" s="174">
        <v>0</v>
      </c>
      <c r="Q61" s="174">
        <f>ROUND(E61*P61,2)</f>
        <v>0</v>
      </c>
      <c r="R61" s="176" t="s">
        <v>223</v>
      </c>
      <c r="S61" s="176" t="s">
        <v>144</v>
      </c>
      <c r="T61" s="177" t="s">
        <v>144</v>
      </c>
      <c r="U61" s="161">
        <v>0.48</v>
      </c>
      <c r="V61" s="161">
        <f>ROUND(E61*U61,2)</f>
        <v>1.44</v>
      </c>
      <c r="W61" s="161"/>
      <c r="X61" s="161" t="s">
        <v>208</v>
      </c>
      <c r="Y61" s="151"/>
      <c r="Z61" s="151"/>
      <c r="AA61" s="151"/>
      <c r="AB61" s="151"/>
      <c r="AC61" s="151"/>
      <c r="AD61" s="151"/>
      <c r="AE61" s="151"/>
      <c r="AF61" s="151"/>
      <c r="AG61" s="151" t="s">
        <v>209</v>
      </c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outlineLevel="1" x14ac:dyDescent="0.2">
      <c r="A62" s="158"/>
      <c r="B62" s="159"/>
      <c r="C62" s="256" t="s">
        <v>317</v>
      </c>
      <c r="D62" s="257"/>
      <c r="E62" s="257"/>
      <c r="F62" s="257"/>
      <c r="G62" s="257"/>
      <c r="H62" s="161"/>
      <c r="I62" s="161"/>
      <c r="J62" s="161"/>
      <c r="K62" s="161"/>
      <c r="L62" s="161"/>
      <c r="M62" s="161"/>
      <c r="N62" s="160"/>
      <c r="O62" s="160"/>
      <c r="P62" s="160"/>
      <c r="Q62" s="160"/>
      <c r="R62" s="161"/>
      <c r="S62" s="161"/>
      <c r="T62" s="161"/>
      <c r="U62" s="161"/>
      <c r="V62" s="161"/>
      <c r="W62" s="161"/>
      <c r="X62" s="161"/>
      <c r="Y62" s="151"/>
      <c r="Z62" s="151"/>
      <c r="AA62" s="151"/>
      <c r="AB62" s="151"/>
      <c r="AC62" s="151"/>
      <c r="AD62" s="151"/>
      <c r="AE62" s="151"/>
      <c r="AF62" s="151"/>
      <c r="AG62" s="151" t="s">
        <v>219</v>
      </c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93" t="str">
        <f>C62</f>
        <v>bez naložení do dopravní nádoby, ale s vyprázdněním dopravní nádoby na hromadu nebo na dopravní prostředek,</v>
      </c>
      <c r="BB62" s="151"/>
      <c r="BC62" s="151"/>
      <c r="BD62" s="151"/>
      <c r="BE62" s="151"/>
      <c r="BF62" s="151"/>
      <c r="BG62" s="151"/>
      <c r="BH62" s="151"/>
    </row>
    <row r="63" spans="1:60" ht="22.5" outlineLevel="1" x14ac:dyDescent="0.2">
      <c r="A63" s="171">
        <v>21</v>
      </c>
      <c r="B63" s="172" t="s">
        <v>329</v>
      </c>
      <c r="C63" s="187" t="s">
        <v>330</v>
      </c>
      <c r="D63" s="173" t="s">
        <v>240</v>
      </c>
      <c r="E63" s="174">
        <v>23</v>
      </c>
      <c r="F63" s="175"/>
      <c r="G63" s="176">
        <f>ROUND(E63*F63,2)</f>
        <v>0</v>
      </c>
      <c r="H63" s="175"/>
      <c r="I63" s="176">
        <f>ROUND(E63*H63,2)</f>
        <v>0</v>
      </c>
      <c r="J63" s="175"/>
      <c r="K63" s="176">
        <f>ROUND(E63*J63,2)</f>
        <v>0</v>
      </c>
      <c r="L63" s="176">
        <v>21</v>
      </c>
      <c r="M63" s="176">
        <f>G63*(1+L63/100)</f>
        <v>0</v>
      </c>
      <c r="N63" s="174">
        <v>0</v>
      </c>
      <c r="O63" s="174">
        <f>ROUND(E63*N63,2)</f>
        <v>0</v>
      </c>
      <c r="P63" s="174">
        <v>0</v>
      </c>
      <c r="Q63" s="174">
        <f>ROUND(E63*P63,2)</f>
        <v>0</v>
      </c>
      <c r="R63" s="176" t="s">
        <v>223</v>
      </c>
      <c r="S63" s="176" t="s">
        <v>144</v>
      </c>
      <c r="T63" s="177" t="s">
        <v>144</v>
      </c>
      <c r="U63" s="161">
        <v>0.2</v>
      </c>
      <c r="V63" s="161">
        <f>ROUND(E63*U63,2)</f>
        <v>4.5999999999999996</v>
      </c>
      <c r="W63" s="161"/>
      <c r="X63" s="161" t="s">
        <v>208</v>
      </c>
      <c r="Y63" s="151"/>
      <c r="Z63" s="151"/>
      <c r="AA63" s="151"/>
      <c r="AB63" s="151"/>
      <c r="AC63" s="151"/>
      <c r="AD63" s="151"/>
      <c r="AE63" s="151"/>
      <c r="AF63" s="151"/>
      <c r="AG63" s="151" t="s">
        <v>209</v>
      </c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outlineLevel="1" x14ac:dyDescent="0.2">
      <c r="A64" s="158"/>
      <c r="B64" s="159"/>
      <c r="C64" s="256" t="s">
        <v>331</v>
      </c>
      <c r="D64" s="257"/>
      <c r="E64" s="257"/>
      <c r="F64" s="257"/>
      <c r="G64" s="257"/>
      <c r="H64" s="161"/>
      <c r="I64" s="161"/>
      <c r="J64" s="161"/>
      <c r="K64" s="161"/>
      <c r="L64" s="161"/>
      <c r="M64" s="161"/>
      <c r="N64" s="160"/>
      <c r="O64" s="160"/>
      <c r="P64" s="160"/>
      <c r="Q64" s="160"/>
      <c r="R64" s="161"/>
      <c r="S64" s="161"/>
      <c r="T64" s="161"/>
      <c r="U64" s="161"/>
      <c r="V64" s="161"/>
      <c r="W64" s="161"/>
      <c r="X64" s="161"/>
      <c r="Y64" s="151"/>
      <c r="Z64" s="151"/>
      <c r="AA64" s="151"/>
      <c r="AB64" s="151"/>
      <c r="AC64" s="151"/>
      <c r="AD64" s="151"/>
      <c r="AE64" s="151"/>
      <c r="AF64" s="151"/>
      <c r="AG64" s="151" t="s">
        <v>219</v>
      </c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outlineLevel="1" x14ac:dyDescent="0.2">
      <c r="A65" s="171">
        <v>22</v>
      </c>
      <c r="B65" s="172" t="s">
        <v>334</v>
      </c>
      <c r="C65" s="187" t="s">
        <v>335</v>
      </c>
      <c r="D65" s="173" t="s">
        <v>240</v>
      </c>
      <c r="E65" s="174">
        <v>10</v>
      </c>
      <c r="F65" s="175"/>
      <c r="G65" s="176">
        <f>ROUND(E65*F65,2)</f>
        <v>0</v>
      </c>
      <c r="H65" s="175"/>
      <c r="I65" s="176">
        <f>ROUND(E65*H65,2)</f>
        <v>0</v>
      </c>
      <c r="J65" s="175"/>
      <c r="K65" s="176">
        <f>ROUND(E65*J65,2)</f>
        <v>0</v>
      </c>
      <c r="L65" s="176">
        <v>21</v>
      </c>
      <c r="M65" s="176">
        <f>G65*(1+L65/100)</f>
        <v>0</v>
      </c>
      <c r="N65" s="174">
        <v>1.7</v>
      </c>
      <c r="O65" s="174">
        <f>ROUND(E65*N65,2)</f>
        <v>17</v>
      </c>
      <c r="P65" s="174">
        <v>0</v>
      </c>
      <c r="Q65" s="174">
        <f>ROUND(E65*P65,2)</f>
        <v>0</v>
      </c>
      <c r="R65" s="176" t="s">
        <v>223</v>
      </c>
      <c r="S65" s="176" t="s">
        <v>144</v>
      </c>
      <c r="T65" s="177" t="s">
        <v>144</v>
      </c>
      <c r="U65" s="161">
        <v>1.59</v>
      </c>
      <c r="V65" s="161">
        <f>ROUND(E65*U65,2)</f>
        <v>15.9</v>
      </c>
      <c r="W65" s="161"/>
      <c r="X65" s="161" t="s">
        <v>208</v>
      </c>
      <c r="Y65" s="151"/>
      <c r="Z65" s="151"/>
      <c r="AA65" s="151"/>
      <c r="AB65" s="151"/>
      <c r="AC65" s="151"/>
      <c r="AD65" s="151"/>
      <c r="AE65" s="151"/>
      <c r="AF65" s="151"/>
      <c r="AG65" s="151" t="s">
        <v>209</v>
      </c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ht="22.5" outlineLevel="1" x14ac:dyDescent="0.2">
      <c r="A66" s="158"/>
      <c r="B66" s="159"/>
      <c r="C66" s="256" t="s">
        <v>336</v>
      </c>
      <c r="D66" s="257"/>
      <c r="E66" s="257"/>
      <c r="F66" s="257"/>
      <c r="G66" s="257"/>
      <c r="H66" s="161"/>
      <c r="I66" s="161"/>
      <c r="J66" s="161"/>
      <c r="K66" s="161"/>
      <c r="L66" s="161"/>
      <c r="M66" s="161"/>
      <c r="N66" s="160"/>
      <c r="O66" s="160"/>
      <c r="P66" s="160"/>
      <c r="Q66" s="160"/>
      <c r="R66" s="161"/>
      <c r="S66" s="161"/>
      <c r="T66" s="161"/>
      <c r="U66" s="161"/>
      <c r="V66" s="161"/>
      <c r="W66" s="161"/>
      <c r="X66" s="161"/>
      <c r="Y66" s="151"/>
      <c r="Z66" s="151"/>
      <c r="AA66" s="151"/>
      <c r="AB66" s="151"/>
      <c r="AC66" s="151"/>
      <c r="AD66" s="151"/>
      <c r="AE66" s="151"/>
      <c r="AF66" s="151"/>
      <c r="AG66" s="151" t="s">
        <v>219</v>
      </c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93" t="str">
        <f>C66</f>
        <v>sypaninou z vhodných hornin tř. 1 - 4 nebo materiálem připraveným podél výkopu ve vzdálenosti do 3 m od jeho kraje, pro jakoukoliv hloubku výkopu a jakoukoliv míru zhutnění,</v>
      </c>
      <c r="BB66" s="151"/>
      <c r="BC66" s="151"/>
      <c r="BD66" s="151"/>
      <c r="BE66" s="151"/>
      <c r="BF66" s="151"/>
      <c r="BG66" s="151"/>
      <c r="BH66" s="151"/>
    </row>
    <row r="67" spans="1:60" outlineLevel="1" x14ac:dyDescent="0.2">
      <c r="A67" s="178">
        <v>23</v>
      </c>
      <c r="B67" s="179" t="s">
        <v>338</v>
      </c>
      <c r="C67" s="189" t="s">
        <v>339</v>
      </c>
      <c r="D67" s="180" t="s">
        <v>340</v>
      </c>
      <c r="E67" s="181">
        <v>33</v>
      </c>
      <c r="F67" s="182"/>
      <c r="G67" s="183">
        <f>ROUND(E67*F67,2)</f>
        <v>0</v>
      </c>
      <c r="H67" s="182"/>
      <c r="I67" s="183">
        <f>ROUND(E67*H67,2)</f>
        <v>0</v>
      </c>
      <c r="J67" s="182"/>
      <c r="K67" s="183">
        <f>ROUND(E67*J67,2)</f>
        <v>0</v>
      </c>
      <c r="L67" s="183">
        <v>21</v>
      </c>
      <c r="M67" s="183">
        <f>G67*(1+L67/100)</f>
        <v>0</v>
      </c>
      <c r="N67" s="181">
        <v>0</v>
      </c>
      <c r="O67" s="181">
        <f>ROUND(E67*N67,2)</f>
        <v>0</v>
      </c>
      <c r="P67" s="181">
        <v>0</v>
      </c>
      <c r="Q67" s="181">
        <f>ROUND(E67*P67,2)</f>
        <v>0</v>
      </c>
      <c r="R67" s="183"/>
      <c r="S67" s="183" t="s">
        <v>162</v>
      </c>
      <c r="T67" s="184" t="s">
        <v>145</v>
      </c>
      <c r="U67" s="161">
        <v>0</v>
      </c>
      <c r="V67" s="161">
        <f>ROUND(E67*U67,2)</f>
        <v>0</v>
      </c>
      <c r="W67" s="161"/>
      <c r="X67" s="161" t="s">
        <v>341</v>
      </c>
      <c r="Y67" s="151"/>
      <c r="Z67" s="151"/>
      <c r="AA67" s="151"/>
      <c r="AB67" s="151"/>
      <c r="AC67" s="151"/>
      <c r="AD67" s="151"/>
      <c r="AE67" s="151"/>
      <c r="AF67" s="151"/>
      <c r="AG67" s="151" t="s">
        <v>342</v>
      </c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ht="22.5" outlineLevel="1" x14ac:dyDescent="0.2">
      <c r="A68" s="171">
        <v>24</v>
      </c>
      <c r="B68" s="172" t="s">
        <v>504</v>
      </c>
      <c r="C68" s="187" t="s">
        <v>505</v>
      </c>
      <c r="D68" s="173" t="s">
        <v>232</v>
      </c>
      <c r="E68" s="174">
        <v>67</v>
      </c>
      <c r="F68" s="175"/>
      <c r="G68" s="176">
        <f>ROUND(E68*F68,2)</f>
        <v>0</v>
      </c>
      <c r="H68" s="175"/>
      <c r="I68" s="176">
        <f>ROUND(E68*H68,2)</f>
        <v>0</v>
      </c>
      <c r="J68" s="175"/>
      <c r="K68" s="176">
        <f>ROUND(E68*J68,2)</f>
        <v>0</v>
      </c>
      <c r="L68" s="176">
        <v>21</v>
      </c>
      <c r="M68" s="176">
        <f>G68*(1+L68/100)</f>
        <v>0</v>
      </c>
      <c r="N68" s="174">
        <v>6.7400000000000003E-3</v>
      </c>
      <c r="O68" s="174">
        <f>ROUND(E68*N68,2)</f>
        <v>0.45</v>
      </c>
      <c r="P68" s="174">
        <v>0</v>
      </c>
      <c r="Q68" s="174">
        <f>ROUND(E68*P68,2)</f>
        <v>0</v>
      </c>
      <c r="R68" s="176" t="s">
        <v>349</v>
      </c>
      <c r="S68" s="176" t="s">
        <v>144</v>
      </c>
      <c r="T68" s="177" t="s">
        <v>144</v>
      </c>
      <c r="U68" s="161">
        <v>0</v>
      </c>
      <c r="V68" s="161">
        <f>ROUND(E68*U68,2)</f>
        <v>0</v>
      </c>
      <c r="W68" s="161"/>
      <c r="X68" s="161" t="s">
        <v>350</v>
      </c>
      <c r="Y68" s="151"/>
      <c r="Z68" s="151"/>
      <c r="AA68" s="151"/>
      <c r="AB68" s="151"/>
      <c r="AC68" s="151"/>
      <c r="AD68" s="151"/>
      <c r="AE68" s="151"/>
      <c r="AF68" s="151"/>
      <c r="AG68" s="151" t="s">
        <v>351</v>
      </c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outlineLevel="1" x14ac:dyDescent="0.2">
      <c r="A69" s="158"/>
      <c r="B69" s="159"/>
      <c r="C69" s="188" t="s">
        <v>498</v>
      </c>
      <c r="D69" s="162"/>
      <c r="E69" s="163">
        <v>13</v>
      </c>
      <c r="F69" s="161"/>
      <c r="G69" s="161"/>
      <c r="H69" s="161"/>
      <c r="I69" s="161"/>
      <c r="J69" s="161"/>
      <c r="K69" s="161"/>
      <c r="L69" s="161"/>
      <c r="M69" s="161"/>
      <c r="N69" s="160"/>
      <c r="O69" s="160"/>
      <c r="P69" s="160"/>
      <c r="Q69" s="160"/>
      <c r="R69" s="161"/>
      <c r="S69" s="161"/>
      <c r="T69" s="161"/>
      <c r="U69" s="161"/>
      <c r="V69" s="161"/>
      <c r="W69" s="161"/>
      <c r="X69" s="161"/>
      <c r="Y69" s="151"/>
      <c r="Z69" s="151"/>
      <c r="AA69" s="151"/>
      <c r="AB69" s="151"/>
      <c r="AC69" s="151"/>
      <c r="AD69" s="151"/>
      <c r="AE69" s="151"/>
      <c r="AF69" s="151"/>
      <c r="AG69" s="151" t="s">
        <v>149</v>
      </c>
      <c r="AH69" s="151">
        <v>0</v>
      </c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outlineLevel="1" x14ac:dyDescent="0.2">
      <c r="A70" s="158"/>
      <c r="B70" s="159"/>
      <c r="C70" s="188" t="s">
        <v>499</v>
      </c>
      <c r="D70" s="162"/>
      <c r="E70" s="163">
        <v>13.5</v>
      </c>
      <c r="F70" s="161"/>
      <c r="G70" s="161"/>
      <c r="H70" s="161"/>
      <c r="I70" s="161"/>
      <c r="J70" s="161"/>
      <c r="K70" s="161"/>
      <c r="L70" s="161"/>
      <c r="M70" s="161"/>
      <c r="N70" s="160"/>
      <c r="O70" s="160"/>
      <c r="P70" s="160"/>
      <c r="Q70" s="160"/>
      <c r="R70" s="161"/>
      <c r="S70" s="161"/>
      <c r="T70" s="161"/>
      <c r="U70" s="161"/>
      <c r="V70" s="161"/>
      <c r="W70" s="161"/>
      <c r="X70" s="161"/>
      <c r="Y70" s="151"/>
      <c r="Z70" s="151"/>
      <c r="AA70" s="151"/>
      <c r="AB70" s="151"/>
      <c r="AC70" s="151"/>
      <c r="AD70" s="151"/>
      <c r="AE70" s="151"/>
      <c r="AF70" s="151"/>
      <c r="AG70" s="151" t="s">
        <v>149</v>
      </c>
      <c r="AH70" s="151">
        <v>0</v>
      </c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outlineLevel="1" x14ac:dyDescent="0.2">
      <c r="A71" s="158"/>
      <c r="B71" s="159"/>
      <c r="C71" s="188" t="s">
        <v>500</v>
      </c>
      <c r="D71" s="162"/>
      <c r="E71" s="163">
        <v>13.5</v>
      </c>
      <c r="F71" s="161"/>
      <c r="G71" s="161"/>
      <c r="H71" s="161"/>
      <c r="I71" s="161"/>
      <c r="J71" s="161"/>
      <c r="K71" s="161"/>
      <c r="L71" s="161"/>
      <c r="M71" s="161"/>
      <c r="N71" s="160"/>
      <c r="O71" s="160"/>
      <c r="P71" s="160"/>
      <c r="Q71" s="160"/>
      <c r="R71" s="161"/>
      <c r="S71" s="161"/>
      <c r="T71" s="161"/>
      <c r="U71" s="161"/>
      <c r="V71" s="161"/>
      <c r="W71" s="161"/>
      <c r="X71" s="161"/>
      <c r="Y71" s="151"/>
      <c r="Z71" s="151"/>
      <c r="AA71" s="151"/>
      <c r="AB71" s="151"/>
      <c r="AC71" s="151"/>
      <c r="AD71" s="151"/>
      <c r="AE71" s="151"/>
      <c r="AF71" s="151"/>
      <c r="AG71" s="151" t="s">
        <v>149</v>
      </c>
      <c r="AH71" s="151">
        <v>0</v>
      </c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outlineLevel="1" x14ac:dyDescent="0.2">
      <c r="A72" s="158"/>
      <c r="B72" s="159"/>
      <c r="C72" s="188" t="s">
        <v>501</v>
      </c>
      <c r="D72" s="162"/>
      <c r="E72" s="163">
        <v>13.5</v>
      </c>
      <c r="F72" s="161"/>
      <c r="G72" s="161"/>
      <c r="H72" s="161"/>
      <c r="I72" s="161"/>
      <c r="J72" s="161"/>
      <c r="K72" s="161"/>
      <c r="L72" s="161"/>
      <c r="M72" s="161"/>
      <c r="N72" s="160"/>
      <c r="O72" s="160"/>
      <c r="P72" s="160"/>
      <c r="Q72" s="160"/>
      <c r="R72" s="161"/>
      <c r="S72" s="161"/>
      <c r="T72" s="161"/>
      <c r="U72" s="161"/>
      <c r="V72" s="161"/>
      <c r="W72" s="161"/>
      <c r="X72" s="161"/>
      <c r="Y72" s="151"/>
      <c r="Z72" s="151"/>
      <c r="AA72" s="151"/>
      <c r="AB72" s="151"/>
      <c r="AC72" s="151"/>
      <c r="AD72" s="151"/>
      <c r="AE72" s="151"/>
      <c r="AF72" s="151"/>
      <c r="AG72" s="151" t="s">
        <v>149</v>
      </c>
      <c r="AH72" s="151">
        <v>0</v>
      </c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outlineLevel="1" x14ac:dyDescent="0.2">
      <c r="A73" s="158"/>
      <c r="B73" s="159"/>
      <c r="C73" s="188" t="s">
        <v>502</v>
      </c>
      <c r="D73" s="162"/>
      <c r="E73" s="163">
        <v>13.5</v>
      </c>
      <c r="F73" s="161"/>
      <c r="G73" s="161"/>
      <c r="H73" s="161"/>
      <c r="I73" s="161"/>
      <c r="J73" s="161"/>
      <c r="K73" s="161"/>
      <c r="L73" s="161"/>
      <c r="M73" s="161"/>
      <c r="N73" s="160"/>
      <c r="O73" s="160"/>
      <c r="P73" s="160"/>
      <c r="Q73" s="160"/>
      <c r="R73" s="161"/>
      <c r="S73" s="161"/>
      <c r="T73" s="161"/>
      <c r="U73" s="161"/>
      <c r="V73" s="161"/>
      <c r="W73" s="161"/>
      <c r="X73" s="161"/>
      <c r="Y73" s="151"/>
      <c r="Z73" s="151"/>
      <c r="AA73" s="151"/>
      <c r="AB73" s="151"/>
      <c r="AC73" s="151"/>
      <c r="AD73" s="151"/>
      <c r="AE73" s="151"/>
      <c r="AF73" s="151"/>
      <c r="AG73" s="151" t="s">
        <v>149</v>
      </c>
      <c r="AH73" s="151">
        <v>0</v>
      </c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outlineLevel="1" x14ac:dyDescent="0.2">
      <c r="A74" s="171">
        <v>25</v>
      </c>
      <c r="B74" s="172" t="s">
        <v>346</v>
      </c>
      <c r="C74" s="187" t="s">
        <v>347</v>
      </c>
      <c r="D74" s="173" t="s">
        <v>348</v>
      </c>
      <c r="E74" s="174">
        <v>26</v>
      </c>
      <c r="F74" s="175"/>
      <c r="G74" s="176">
        <f>ROUND(E74*F74,2)</f>
        <v>0</v>
      </c>
      <c r="H74" s="175"/>
      <c r="I74" s="176">
        <f>ROUND(E74*H74,2)</f>
        <v>0</v>
      </c>
      <c r="J74" s="175"/>
      <c r="K74" s="176">
        <f>ROUND(E74*J74,2)</f>
        <v>0</v>
      </c>
      <c r="L74" s="176">
        <v>21</v>
      </c>
      <c r="M74" s="176">
        <f>G74*(1+L74/100)</f>
        <v>0</v>
      </c>
      <c r="N74" s="174">
        <v>1</v>
      </c>
      <c r="O74" s="174">
        <f>ROUND(E74*N74,2)</f>
        <v>26</v>
      </c>
      <c r="P74" s="174">
        <v>0</v>
      </c>
      <c r="Q74" s="174">
        <f>ROUND(E74*P74,2)</f>
        <v>0</v>
      </c>
      <c r="R74" s="176" t="s">
        <v>349</v>
      </c>
      <c r="S74" s="176" t="s">
        <v>144</v>
      </c>
      <c r="T74" s="177" t="s">
        <v>144</v>
      </c>
      <c r="U74" s="161">
        <v>0</v>
      </c>
      <c r="V74" s="161">
        <f>ROUND(E74*U74,2)</f>
        <v>0</v>
      </c>
      <c r="W74" s="161"/>
      <c r="X74" s="161" t="s">
        <v>350</v>
      </c>
      <c r="Y74" s="151"/>
      <c r="Z74" s="151"/>
      <c r="AA74" s="151"/>
      <c r="AB74" s="151"/>
      <c r="AC74" s="151"/>
      <c r="AD74" s="151"/>
      <c r="AE74" s="151"/>
      <c r="AF74" s="151"/>
      <c r="AG74" s="151" t="s">
        <v>351</v>
      </c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outlineLevel="1" x14ac:dyDescent="0.2">
      <c r="A75" s="158"/>
      <c r="B75" s="159"/>
      <c r="C75" s="188" t="s">
        <v>506</v>
      </c>
      <c r="D75" s="162"/>
      <c r="E75" s="163">
        <v>26</v>
      </c>
      <c r="F75" s="161"/>
      <c r="G75" s="161"/>
      <c r="H75" s="161"/>
      <c r="I75" s="161"/>
      <c r="J75" s="161"/>
      <c r="K75" s="161"/>
      <c r="L75" s="161"/>
      <c r="M75" s="161"/>
      <c r="N75" s="160"/>
      <c r="O75" s="160"/>
      <c r="P75" s="160"/>
      <c r="Q75" s="160"/>
      <c r="R75" s="161"/>
      <c r="S75" s="161"/>
      <c r="T75" s="161"/>
      <c r="U75" s="161"/>
      <c r="V75" s="161"/>
      <c r="W75" s="161"/>
      <c r="X75" s="161"/>
      <c r="Y75" s="151"/>
      <c r="Z75" s="151"/>
      <c r="AA75" s="151"/>
      <c r="AB75" s="151"/>
      <c r="AC75" s="151"/>
      <c r="AD75" s="151"/>
      <c r="AE75" s="151"/>
      <c r="AF75" s="151"/>
      <c r="AG75" s="151" t="s">
        <v>149</v>
      </c>
      <c r="AH75" s="151">
        <v>0</v>
      </c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x14ac:dyDescent="0.2">
      <c r="A76" s="165" t="s">
        <v>139</v>
      </c>
      <c r="B76" s="166" t="s">
        <v>89</v>
      </c>
      <c r="C76" s="186" t="s">
        <v>90</v>
      </c>
      <c r="D76" s="167"/>
      <c r="E76" s="168"/>
      <c r="F76" s="169"/>
      <c r="G76" s="169">
        <f>SUMIF(AG77:AG82,"&lt;&gt;NOR",G77:G82)</f>
        <v>0</v>
      </c>
      <c r="H76" s="169"/>
      <c r="I76" s="169">
        <f>SUM(I77:I82)</f>
        <v>0</v>
      </c>
      <c r="J76" s="169"/>
      <c r="K76" s="169">
        <f>SUM(K77:K82)</f>
        <v>0</v>
      </c>
      <c r="L76" s="169"/>
      <c r="M76" s="169">
        <f>SUM(M77:M82)</f>
        <v>0</v>
      </c>
      <c r="N76" s="168"/>
      <c r="O76" s="168">
        <f>SUM(O77:O82)</f>
        <v>27.060000000000002</v>
      </c>
      <c r="P76" s="168"/>
      <c r="Q76" s="168">
        <f>SUM(Q77:Q82)</f>
        <v>0</v>
      </c>
      <c r="R76" s="169"/>
      <c r="S76" s="169"/>
      <c r="T76" s="170"/>
      <c r="U76" s="164"/>
      <c r="V76" s="164">
        <f>SUM(V77:V82)</f>
        <v>5.4</v>
      </c>
      <c r="W76" s="164"/>
      <c r="X76" s="164"/>
      <c r="AG76" t="s">
        <v>140</v>
      </c>
    </row>
    <row r="77" spans="1:60" ht="22.5" outlineLevel="1" x14ac:dyDescent="0.2">
      <c r="A77" s="171">
        <v>26</v>
      </c>
      <c r="B77" s="172" t="s">
        <v>507</v>
      </c>
      <c r="C77" s="187" t="s">
        <v>379</v>
      </c>
      <c r="D77" s="173" t="s">
        <v>206</v>
      </c>
      <c r="E77" s="174">
        <v>30</v>
      </c>
      <c r="F77" s="175"/>
      <c r="G77" s="176">
        <f>ROUND(E77*F77,2)</f>
        <v>0</v>
      </c>
      <c r="H77" s="175"/>
      <c r="I77" s="176">
        <f>ROUND(E77*H77,2)</f>
        <v>0</v>
      </c>
      <c r="J77" s="175"/>
      <c r="K77" s="176">
        <f>ROUND(E77*J77,2)</f>
        <v>0</v>
      </c>
      <c r="L77" s="176">
        <v>21</v>
      </c>
      <c r="M77" s="176">
        <f>G77*(1+L77/100)</f>
        <v>0</v>
      </c>
      <c r="N77" s="174">
        <v>0.441</v>
      </c>
      <c r="O77" s="174">
        <f>ROUND(E77*N77,2)</f>
        <v>13.23</v>
      </c>
      <c r="P77" s="174">
        <v>0</v>
      </c>
      <c r="Q77" s="174">
        <f>ROUND(E77*P77,2)</f>
        <v>0</v>
      </c>
      <c r="R77" s="176" t="s">
        <v>207</v>
      </c>
      <c r="S77" s="176" t="s">
        <v>144</v>
      </c>
      <c r="T77" s="177" t="s">
        <v>144</v>
      </c>
      <c r="U77" s="161">
        <v>0.03</v>
      </c>
      <c r="V77" s="161">
        <f>ROUND(E77*U77,2)</f>
        <v>0.9</v>
      </c>
      <c r="W77" s="161"/>
      <c r="X77" s="161" t="s">
        <v>208</v>
      </c>
      <c r="Y77" s="151"/>
      <c r="Z77" s="151"/>
      <c r="AA77" s="151"/>
      <c r="AB77" s="151"/>
      <c r="AC77" s="151"/>
      <c r="AD77" s="151"/>
      <c r="AE77" s="151"/>
      <c r="AF77" s="151"/>
      <c r="AG77" s="151" t="s">
        <v>209</v>
      </c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outlineLevel="1" x14ac:dyDescent="0.2">
      <c r="A78" s="158"/>
      <c r="B78" s="159"/>
      <c r="C78" s="188" t="s">
        <v>508</v>
      </c>
      <c r="D78" s="162"/>
      <c r="E78" s="163">
        <v>30</v>
      </c>
      <c r="F78" s="161"/>
      <c r="G78" s="161"/>
      <c r="H78" s="161"/>
      <c r="I78" s="161"/>
      <c r="J78" s="161"/>
      <c r="K78" s="161"/>
      <c r="L78" s="161"/>
      <c r="M78" s="161"/>
      <c r="N78" s="160"/>
      <c r="O78" s="160"/>
      <c r="P78" s="160"/>
      <c r="Q78" s="160"/>
      <c r="R78" s="161"/>
      <c r="S78" s="161"/>
      <c r="T78" s="161"/>
      <c r="U78" s="161"/>
      <c r="V78" s="161"/>
      <c r="W78" s="161"/>
      <c r="X78" s="161"/>
      <c r="Y78" s="151"/>
      <c r="Z78" s="151"/>
      <c r="AA78" s="151"/>
      <c r="AB78" s="151"/>
      <c r="AC78" s="151"/>
      <c r="AD78" s="151"/>
      <c r="AE78" s="151"/>
      <c r="AF78" s="151"/>
      <c r="AG78" s="151" t="s">
        <v>149</v>
      </c>
      <c r="AH78" s="151">
        <v>0</v>
      </c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ht="22.5" outlineLevel="1" x14ac:dyDescent="0.2">
      <c r="A79" s="171">
        <v>27</v>
      </c>
      <c r="B79" s="172" t="s">
        <v>382</v>
      </c>
      <c r="C79" s="187" t="s">
        <v>383</v>
      </c>
      <c r="D79" s="173" t="s">
        <v>206</v>
      </c>
      <c r="E79" s="174">
        <v>30</v>
      </c>
      <c r="F79" s="175"/>
      <c r="G79" s="176">
        <f>ROUND(E79*F79,2)</f>
        <v>0</v>
      </c>
      <c r="H79" s="175"/>
      <c r="I79" s="176">
        <f>ROUND(E79*H79,2)</f>
        <v>0</v>
      </c>
      <c r="J79" s="175"/>
      <c r="K79" s="176">
        <f>ROUND(E79*J79,2)</f>
        <v>0</v>
      </c>
      <c r="L79" s="176">
        <v>21</v>
      </c>
      <c r="M79" s="176">
        <f>G79*(1+L79/100)</f>
        <v>0</v>
      </c>
      <c r="N79" s="174">
        <v>0.21099999999999999</v>
      </c>
      <c r="O79" s="174">
        <f>ROUND(E79*N79,2)</f>
        <v>6.33</v>
      </c>
      <c r="P79" s="174">
        <v>0</v>
      </c>
      <c r="Q79" s="174">
        <f>ROUND(E79*P79,2)</f>
        <v>0</v>
      </c>
      <c r="R79" s="176" t="s">
        <v>207</v>
      </c>
      <c r="S79" s="176" t="s">
        <v>144</v>
      </c>
      <c r="T79" s="177" t="s">
        <v>144</v>
      </c>
      <c r="U79" s="161">
        <v>7.0000000000000007E-2</v>
      </c>
      <c r="V79" s="161">
        <f>ROUND(E79*U79,2)</f>
        <v>2.1</v>
      </c>
      <c r="W79" s="161"/>
      <c r="X79" s="161" t="s">
        <v>208</v>
      </c>
      <c r="Y79" s="151"/>
      <c r="Z79" s="151"/>
      <c r="AA79" s="151"/>
      <c r="AB79" s="151"/>
      <c r="AC79" s="151"/>
      <c r="AD79" s="151"/>
      <c r="AE79" s="151"/>
      <c r="AF79" s="151"/>
      <c r="AG79" s="151" t="s">
        <v>209</v>
      </c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outlineLevel="1" x14ac:dyDescent="0.2">
      <c r="A80" s="158"/>
      <c r="B80" s="159"/>
      <c r="C80" s="256" t="s">
        <v>384</v>
      </c>
      <c r="D80" s="257"/>
      <c r="E80" s="257"/>
      <c r="F80" s="257"/>
      <c r="G80" s="257"/>
      <c r="H80" s="161"/>
      <c r="I80" s="161"/>
      <c r="J80" s="161"/>
      <c r="K80" s="161"/>
      <c r="L80" s="161"/>
      <c r="M80" s="161"/>
      <c r="N80" s="160"/>
      <c r="O80" s="160"/>
      <c r="P80" s="160"/>
      <c r="Q80" s="160"/>
      <c r="R80" s="161"/>
      <c r="S80" s="161"/>
      <c r="T80" s="161"/>
      <c r="U80" s="161"/>
      <c r="V80" s="161"/>
      <c r="W80" s="161"/>
      <c r="X80" s="161"/>
      <c r="Y80" s="151"/>
      <c r="Z80" s="151"/>
      <c r="AA80" s="151"/>
      <c r="AB80" s="151"/>
      <c r="AC80" s="151"/>
      <c r="AD80" s="151"/>
      <c r="AE80" s="151"/>
      <c r="AF80" s="151"/>
      <c r="AG80" s="151" t="s">
        <v>219</v>
      </c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outlineLevel="1" x14ac:dyDescent="0.2">
      <c r="A81" s="171">
        <v>28</v>
      </c>
      <c r="B81" s="172" t="s">
        <v>387</v>
      </c>
      <c r="C81" s="187" t="s">
        <v>388</v>
      </c>
      <c r="D81" s="173" t="s">
        <v>206</v>
      </c>
      <c r="E81" s="174">
        <v>30</v>
      </c>
      <c r="F81" s="175"/>
      <c r="G81" s="176">
        <f>ROUND(E81*F81,2)</f>
        <v>0</v>
      </c>
      <c r="H81" s="175"/>
      <c r="I81" s="176">
        <f>ROUND(E81*H81,2)</f>
        <v>0</v>
      </c>
      <c r="J81" s="175"/>
      <c r="K81" s="176">
        <f>ROUND(E81*J81,2)</f>
        <v>0</v>
      </c>
      <c r="L81" s="176">
        <v>21</v>
      </c>
      <c r="M81" s="176">
        <f>G81*(1+L81/100)</f>
        <v>0</v>
      </c>
      <c r="N81" s="174">
        <v>0.25</v>
      </c>
      <c r="O81" s="174">
        <f>ROUND(E81*N81,2)</f>
        <v>7.5</v>
      </c>
      <c r="P81" s="174">
        <v>0</v>
      </c>
      <c r="Q81" s="174">
        <f>ROUND(E81*P81,2)</f>
        <v>0</v>
      </c>
      <c r="R81" s="176" t="s">
        <v>207</v>
      </c>
      <c r="S81" s="176" t="s">
        <v>144</v>
      </c>
      <c r="T81" s="177" t="s">
        <v>144</v>
      </c>
      <c r="U81" s="161">
        <v>0.08</v>
      </c>
      <c r="V81" s="161">
        <f>ROUND(E81*U81,2)</f>
        <v>2.4</v>
      </c>
      <c r="W81" s="161"/>
      <c r="X81" s="161" t="s">
        <v>208</v>
      </c>
      <c r="Y81" s="151"/>
      <c r="Z81" s="151"/>
      <c r="AA81" s="151"/>
      <c r="AB81" s="151"/>
      <c r="AC81" s="151"/>
      <c r="AD81" s="151"/>
      <c r="AE81" s="151"/>
      <c r="AF81" s="151"/>
      <c r="AG81" s="151" t="s">
        <v>209</v>
      </c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outlineLevel="1" x14ac:dyDescent="0.2">
      <c r="A82" s="158"/>
      <c r="B82" s="159"/>
      <c r="C82" s="256" t="s">
        <v>384</v>
      </c>
      <c r="D82" s="257"/>
      <c r="E82" s="257"/>
      <c r="F82" s="257"/>
      <c r="G82" s="257"/>
      <c r="H82" s="161"/>
      <c r="I82" s="161"/>
      <c r="J82" s="161"/>
      <c r="K82" s="161"/>
      <c r="L82" s="161"/>
      <c r="M82" s="161"/>
      <c r="N82" s="160"/>
      <c r="O82" s="160"/>
      <c r="P82" s="160"/>
      <c r="Q82" s="160"/>
      <c r="R82" s="161"/>
      <c r="S82" s="161"/>
      <c r="T82" s="161"/>
      <c r="U82" s="161"/>
      <c r="V82" s="161"/>
      <c r="W82" s="161"/>
      <c r="X82" s="161"/>
      <c r="Y82" s="151"/>
      <c r="Z82" s="151"/>
      <c r="AA82" s="151"/>
      <c r="AB82" s="151"/>
      <c r="AC82" s="151"/>
      <c r="AD82" s="151"/>
      <c r="AE82" s="151"/>
      <c r="AF82" s="151"/>
      <c r="AG82" s="151" t="s">
        <v>219</v>
      </c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x14ac:dyDescent="0.2">
      <c r="A83" s="165" t="s">
        <v>139</v>
      </c>
      <c r="B83" s="166" t="s">
        <v>91</v>
      </c>
      <c r="C83" s="186" t="s">
        <v>92</v>
      </c>
      <c r="D83" s="167"/>
      <c r="E83" s="168"/>
      <c r="F83" s="169"/>
      <c r="G83" s="169">
        <f>SUMIF(AG84:AG87,"&lt;&gt;NOR",G84:G87)</f>
        <v>0</v>
      </c>
      <c r="H83" s="169"/>
      <c r="I83" s="169">
        <f>SUM(I84:I87)</f>
        <v>0</v>
      </c>
      <c r="J83" s="169"/>
      <c r="K83" s="169">
        <f>SUM(K84:K87)</f>
        <v>0</v>
      </c>
      <c r="L83" s="169"/>
      <c r="M83" s="169">
        <f>SUM(M84:M87)</f>
        <v>0</v>
      </c>
      <c r="N83" s="168"/>
      <c r="O83" s="168">
        <f>SUM(O84:O87)</f>
        <v>3.16</v>
      </c>
      <c r="P83" s="168"/>
      <c r="Q83" s="168">
        <f>SUM(Q84:Q87)</f>
        <v>0</v>
      </c>
      <c r="R83" s="169"/>
      <c r="S83" s="169"/>
      <c r="T83" s="170"/>
      <c r="U83" s="164"/>
      <c r="V83" s="164">
        <f>SUM(V84:V87)</f>
        <v>4.88</v>
      </c>
      <c r="W83" s="164"/>
      <c r="X83" s="164"/>
      <c r="AG83" t="s">
        <v>140</v>
      </c>
    </row>
    <row r="84" spans="1:60" outlineLevel="1" x14ac:dyDescent="0.2">
      <c r="A84" s="171">
        <v>29</v>
      </c>
      <c r="B84" s="172" t="s">
        <v>409</v>
      </c>
      <c r="C84" s="187" t="s">
        <v>410</v>
      </c>
      <c r="D84" s="173" t="s">
        <v>240</v>
      </c>
      <c r="E84" s="174">
        <v>1.25</v>
      </c>
      <c r="F84" s="175"/>
      <c r="G84" s="176">
        <f>ROUND(E84*F84,2)</f>
        <v>0</v>
      </c>
      <c r="H84" s="175"/>
      <c r="I84" s="176">
        <f>ROUND(E84*H84,2)</f>
        <v>0</v>
      </c>
      <c r="J84" s="175"/>
      <c r="K84" s="176">
        <f>ROUND(E84*J84,2)</f>
        <v>0</v>
      </c>
      <c r="L84" s="176">
        <v>21</v>
      </c>
      <c r="M84" s="176">
        <f>G84*(1+L84/100)</f>
        <v>0</v>
      </c>
      <c r="N84" s="174">
        <v>2.5249999999999999</v>
      </c>
      <c r="O84" s="174">
        <f>ROUND(E84*N84,2)</f>
        <v>3.16</v>
      </c>
      <c r="P84" s="174">
        <v>0</v>
      </c>
      <c r="Q84" s="174">
        <f>ROUND(E84*P84,2)</f>
        <v>0</v>
      </c>
      <c r="R84" s="176" t="s">
        <v>355</v>
      </c>
      <c r="S84" s="176" t="s">
        <v>144</v>
      </c>
      <c r="T84" s="177" t="s">
        <v>144</v>
      </c>
      <c r="U84" s="161">
        <v>1.3</v>
      </c>
      <c r="V84" s="161">
        <f>ROUND(E84*U84,2)</f>
        <v>1.63</v>
      </c>
      <c r="W84" s="161"/>
      <c r="X84" s="161" t="s">
        <v>208</v>
      </c>
      <c r="Y84" s="151"/>
      <c r="Z84" s="151"/>
      <c r="AA84" s="151"/>
      <c r="AB84" s="151"/>
      <c r="AC84" s="151"/>
      <c r="AD84" s="151"/>
      <c r="AE84" s="151"/>
      <c r="AF84" s="151"/>
      <c r="AG84" s="151" t="s">
        <v>209</v>
      </c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outlineLevel="1" x14ac:dyDescent="0.2">
      <c r="A85" s="158"/>
      <c r="B85" s="159"/>
      <c r="C85" s="256" t="s">
        <v>411</v>
      </c>
      <c r="D85" s="257"/>
      <c r="E85" s="257"/>
      <c r="F85" s="257"/>
      <c r="G85" s="257"/>
      <c r="H85" s="161"/>
      <c r="I85" s="161"/>
      <c r="J85" s="161"/>
      <c r="K85" s="161"/>
      <c r="L85" s="161"/>
      <c r="M85" s="161"/>
      <c r="N85" s="160"/>
      <c r="O85" s="160"/>
      <c r="P85" s="160"/>
      <c r="Q85" s="160"/>
      <c r="R85" s="161"/>
      <c r="S85" s="161"/>
      <c r="T85" s="161"/>
      <c r="U85" s="161"/>
      <c r="V85" s="161"/>
      <c r="W85" s="161"/>
      <c r="X85" s="161"/>
      <c r="Y85" s="151"/>
      <c r="Z85" s="151"/>
      <c r="AA85" s="151"/>
      <c r="AB85" s="151"/>
      <c r="AC85" s="151"/>
      <c r="AD85" s="151"/>
      <c r="AE85" s="151"/>
      <c r="AF85" s="151"/>
      <c r="AG85" s="151" t="s">
        <v>219</v>
      </c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outlineLevel="1" x14ac:dyDescent="0.2">
      <c r="A86" s="158"/>
      <c r="B86" s="159"/>
      <c r="C86" s="188" t="s">
        <v>509</v>
      </c>
      <c r="D86" s="162"/>
      <c r="E86" s="163">
        <v>1.25</v>
      </c>
      <c r="F86" s="161"/>
      <c r="G86" s="161"/>
      <c r="H86" s="161"/>
      <c r="I86" s="161"/>
      <c r="J86" s="161"/>
      <c r="K86" s="161"/>
      <c r="L86" s="161"/>
      <c r="M86" s="161"/>
      <c r="N86" s="160"/>
      <c r="O86" s="160"/>
      <c r="P86" s="160"/>
      <c r="Q86" s="160"/>
      <c r="R86" s="161"/>
      <c r="S86" s="161"/>
      <c r="T86" s="161"/>
      <c r="U86" s="161"/>
      <c r="V86" s="161"/>
      <c r="W86" s="161"/>
      <c r="X86" s="161"/>
      <c r="Y86" s="151"/>
      <c r="Z86" s="151"/>
      <c r="AA86" s="151"/>
      <c r="AB86" s="151"/>
      <c r="AC86" s="151"/>
      <c r="AD86" s="151"/>
      <c r="AE86" s="151"/>
      <c r="AF86" s="151"/>
      <c r="AG86" s="151" t="s">
        <v>149</v>
      </c>
      <c r="AH86" s="151">
        <v>0</v>
      </c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ht="22.5" outlineLevel="1" x14ac:dyDescent="0.2">
      <c r="A87" s="178">
        <v>30</v>
      </c>
      <c r="B87" s="179" t="s">
        <v>412</v>
      </c>
      <c r="C87" s="189" t="s">
        <v>510</v>
      </c>
      <c r="D87" s="180" t="s">
        <v>456</v>
      </c>
      <c r="E87" s="181">
        <v>5</v>
      </c>
      <c r="F87" s="182"/>
      <c r="G87" s="183">
        <f>ROUND(E87*F87,2)</f>
        <v>0</v>
      </c>
      <c r="H87" s="182"/>
      <c r="I87" s="183">
        <f>ROUND(E87*H87,2)</f>
        <v>0</v>
      </c>
      <c r="J87" s="182"/>
      <c r="K87" s="183">
        <f>ROUND(E87*J87,2)</f>
        <v>0</v>
      </c>
      <c r="L87" s="183">
        <v>21</v>
      </c>
      <c r="M87" s="183">
        <f>G87*(1+L87/100)</f>
        <v>0</v>
      </c>
      <c r="N87" s="181">
        <v>0</v>
      </c>
      <c r="O87" s="181">
        <f>ROUND(E87*N87,2)</f>
        <v>0</v>
      </c>
      <c r="P87" s="181">
        <v>0</v>
      </c>
      <c r="Q87" s="181">
        <f>ROUND(E87*P87,2)</f>
        <v>0</v>
      </c>
      <c r="R87" s="183"/>
      <c r="S87" s="183" t="s">
        <v>162</v>
      </c>
      <c r="T87" s="184" t="s">
        <v>145</v>
      </c>
      <c r="U87" s="161">
        <v>0.65</v>
      </c>
      <c r="V87" s="161">
        <f>ROUND(E87*U87,2)</f>
        <v>3.25</v>
      </c>
      <c r="W87" s="161"/>
      <c r="X87" s="161" t="s">
        <v>341</v>
      </c>
      <c r="Y87" s="151"/>
      <c r="Z87" s="151"/>
      <c r="AA87" s="151"/>
      <c r="AB87" s="151"/>
      <c r="AC87" s="151"/>
      <c r="AD87" s="151"/>
      <c r="AE87" s="151"/>
      <c r="AF87" s="151"/>
      <c r="AG87" s="151" t="s">
        <v>342</v>
      </c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</row>
    <row r="88" spans="1:60" x14ac:dyDescent="0.2">
      <c r="A88" s="165" t="s">
        <v>139</v>
      </c>
      <c r="B88" s="166" t="s">
        <v>95</v>
      </c>
      <c r="C88" s="186" t="s">
        <v>96</v>
      </c>
      <c r="D88" s="167"/>
      <c r="E88" s="168"/>
      <c r="F88" s="169"/>
      <c r="G88" s="169">
        <f>SUMIF(AG89:AG108,"&lt;&gt;NOR",G89:G108)</f>
        <v>0</v>
      </c>
      <c r="H88" s="169"/>
      <c r="I88" s="169">
        <f>SUM(I89:I108)</f>
        <v>0</v>
      </c>
      <c r="J88" s="169"/>
      <c r="K88" s="169">
        <f>SUM(K89:K108)</f>
        <v>0</v>
      </c>
      <c r="L88" s="169"/>
      <c r="M88" s="169">
        <f>SUM(M89:M108)</f>
        <v>0</v>
      </c>
      <c r="N88" s="168"/>
      <c r="O88" s="168">
        <f>SUM(O89:O108)</f>
        <v>40.65</v>
      </c>
      <c r="P88" s="168"/>
      <c r="Q88" s="168">
        <f>SUM(Q89:Q108)</f>
        <v>0</v>
      </c>
      <c r="R88" s="169"/>
      <c r="S88" s="169"/>
      <c r="T88" s="170"/>
      <c r="U88" s="164"/>
      <c r="V88" s="164">
        <f>SUM(V89:V108)</f>
        <v>18.53</v>
      </c>
      <c r="W88" s="164"/>
      <c r="X88" s="164"/>
      <c r="AG88" t="s">
        <v>140</v>
      </c>
    </row>
    <row r="89" spans="1:60" outlineLevel="1" x14ac:dyDescent="0.2">
      <c r="A89" s="178">
        <v>31</v>
      </c>
      <c r="B89" s="179" t="s">
        <v>452</v>
      </c>
      <c r="C89" s="189" t="s">
        <v>453</v>
      </c>
      <c r="D89" s="180" t="s">
        <v>161</v>
      </c>
      <c r="E89" s="181">
        <v>5</v>
      </c>
      <c r="F89" s="182"/>
      <c r="G89" s="183">
        <f>ROUND(E89*F89,2)</f>
        <v>0</v>
      </c>
      <c r="H89" s="182"/>
      <c r="I89" s="183">
        <f>ROUND(E89*H89,2)</f>
        <v>0</v>
      </c>
      <c r="J89" s="182"/>
      <c r="K89" s="183">
        <f>ROUND(E89*J89,2)</f>
        <v>0</v>
      </c>
      <c r="L89" s="183">
        <v>21</v>
      </c>
      <c r="M89" s="183">
        <f>G89*(1+L89/100)</f>
        <v>0</v>
      </c>
      <c r="N89" s="181">
        <v>0</v>
      </c>
      <c r="O89" s="181">
        <f>ROUND(E89*N89,2)</f>
        <v>0</v>
      </c>
      <c r="P89" s="181">
        <v>0</v>
      </c>
      <c r="Q89" s="181">
        <f>ROUND(E89*P89,2)</f>
        <v>0</v>
      </c>
      <c r="R89" s="183"/>
      <c r="S89" s="183" t="s">
        <v>162</v>
      </c>
      <c r="T89" s="184" t="s">
        <v>145</v>
      </c>
      <c r="U89" s="161">
        <v>0.19</v>
      </c>
      <c r="V89" s="161">
        <f>ROUND(E89*U89,2)</f>
        <v>0.95</v>
      </c>
      <c r="W89" s="161"/>
      <c r="X89" s="161" t="s">
        <v>341</v>
      </c>
      <c r="Y89" s="151"/>
      <c r="Z89" s="151"/>
      <c r="AA89" s="151"/>
      <c r="AB89" s="151"/>
      <c r="AC89" s="151"/>
      <c r="AD89" s="151"/>
      <c r="AE89" s="151"/>
      <c r="AF89" s="151"/>
      <c r="AG89" s="151" t="s">
        <v>342</v>
      </c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outlineLevel="1" x14ac:dyDescent="0.2">
      <c r="A90" s="171">
        <v>32</v>
      </c>
      <c r="B90" s="172" t="s">
        <v>511</v>
      </c>
      <c r="C90" s="187" t="s">
        <v>512</v>
      </c>
      <c r="D90" s="173" t="s">
        <v>513</v>
      </c>
      <c r="E90" s="174">
        <v>70.5</v>
      </c>
      <c r="F90" s="175"/>
      <c r="G90" s="176">
        <f>ROUND(E90*F90,2)</f>
        <v>0</v>
      </c>
      <c r="H90" s="175"/>
      <c r="I90" s="176">
        <f>ROUND(E90*H90,2)</f>
        <v>0</v>
      </c>
      <c r="J90" s="175"/>
      <c r="K90" s="176">
        <f>ROUND(E90*J90,2)</f>
        <v>0</v>
      </c>
      <c r="L90" s="176">
        <v>21</v>
      </c>
      <c r="M90" s="176">
        <f>G90*(1+L90/100)</f>
        <v>0</v>
      </c>
      <c r="N90" s="174">
        <v>0.5</v>
      </c>
      <c r="O90" s="174">
        <f>ROUND(E90*N90,2)</f>
        <v>35.25</v>
      </c>
      <c r="P90" s="174">
        <v>0</v>
      </c>
      <c r="Q90" s="174">
        <f>ROUND(E90*P90,2)</f>
        <v>0</v>
      </c>
      <c r="R90" s="176"/>
      <c r="S90" s="176" t="s">
        <v>162</v>
      </c>
      <c r="T90" s="177" t="s">
        <v>145</v>
      </c>
      <c r="U90" s="161">
        <v>0.19</v>
      </c>
      <c r="V90" s="161">
        <f>ROUND(E90*U90,2)</f>
        <v>13.4</v>
      </c>
      <c r="W90" s="161"/>
      <c r="X90" s="161" t="s">
        <v>341</v>
      </c>
      <c r="Y90" s="151"/>
      <c r="Z90" s="151"/>
      <c r="AA90" s="151"/>
      <c r="AB90" s="151"/>
      <c r="AC90" s="151"/>
      <c r="AD90" s="151"/>
      <c r="AE90" s="151"/>
      <c r="AF90" s="151"/>
      <c r="AG90" s="151" t="s">
        <v>342</v>
      </c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outlineLevel="1" x14ac:dyDescent="0.2">
      <c r="A91" s="158"/>
      <c r="B91" s="159"/>
      <c r="C91" s="188" t="s">
        <v>514</v>
      </c>
      <c r="D91" s="162"/>
      <c r="E91" s="163">
        <v>10</v>
      </c>
      <c r="F91" s="161"/>
      <c r="G91" s="161"/>
      <c r="H91" s="161"/>
      <c r="I91" s="161"/>
      <c r="J91" s="161"/>
      <c r="K91" s="161"/>
      <c r="L91" s="161"/>
      <c r="M91" s="161"/>
      <c r="N91" s="160"/>
      <c r="O91" s="160"/>
      <c r="P91" s="160"/>
      <c r="Q91" s="160"/>
      <c r="R91" s="161"/>
      <c r="S91" s="161"/>
      <c r="T91" s="161"/>
      <c r="U91" s="161"/>
      <c r="V91" s="161"/>
      <c r="W91" s="161"/>
      <c r="X91" s="161"/>
      <c r="Y91" s="151"/>
      <c r="Z91" s="151"/>
      <c r="AA91" s="151"/>
      <c r="AB91" s="151"/>
      <c r="AC91" s="151"/>
      <c r="AD91" s="151"/>
      <c r="AE91" s="151"/>
      <c r="AF91" s="151"/>
      <c r="AG91" s="151" t="s">
        <v>149</v>
      </c>
      <c r="AH91" s="151">
        <v>0</v>
      </c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outlineLevel="1" x14ac:dyDescent="0.2">
      <c r="A92" s="158"/>
      <c r="B92" s="159"/>
      <c r="C92" s="188" t="s">
        <v>515</v>
      </c>
      <c r="D92" s="162"/>
      <c r="E92" s="163">
        <v>4</v>
      </c>
      <c r="F92" s="161"/>
      <c r="G92" s="161"/>
      <c r="H92" s="161"/>
      <c r="I92" s="161"/>
      <c r="J92" s="161"/>
      <c r="K92" s="161"/>
      <c r="L92" s="161"/>
      <c r="M92" s="161"/>
      <c r="N92" s="160"/>
      <c r="O92" s="160"/>
      <c r="P92" s="160"/>
      <c r="Q92" s="160"/>
      <c r="R92" s="161"/>
      <c r="S92" s="161"/>
      <c r="T92" s="161"/>
      <c r="U92" s="161"/>
      <c r="V92" s="161"/>
      <c r="W92" s="161"/>
      <c r="X92" s="161"/>
      <c r="Y92" s="151"/>
      <c r="Z92" s="151"/>
      <c r="AA92" s="151"/>
      <c r="AB92" s="151"/>
      <c r="AC92" s="151"/>
      <c r="AD92" s="151"/>
      <c r="AE92" s="151"/>
      <c r="AF92" s="151"/>
      <c r="AG92" s="151" t="s">
        <v>149</v>
      </c>
      <c r="AH92" s="151">
        <v>0</v>
      </c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outlineLevel="1" x14ac:dyDescent="0.2">
      <c r="A93" s="158"/>
      <c r="B93" s="159"/>
      <c r="C93" s="188" t="s">
        <v>516</v>
      </c>
      <c r="D93" s="162"/>
      <c r="E93" s="163">
        <v>4</v>
      </c>
      <c r="F93" s="161"/>
      <c r="G93" s="161"/>
      <c r="H93" s="161"/>
      <c r="I93" s="161"/>
      <c r="J93" s="161"/>
      <c r="K93" s="161"/>
      <c r="L93" s="161"/>
      <c r="M93" s="161"/>
      <c r="N93" s="160"/>
      <c r="O93" s="160"/>
      <c r="P93" s="160"/>
      <c r="Q93" s="160"/>
      <c r="R93" s="161"/>
      <c r="S93" s="161"/>
      <c r="T93" s="161"/>
      <c r="U93" s="161"/>
      <c r="V93" s="161"/>
      <c r="W93" s="161"/>
      <c r="X93" s="161"/>
      <c r="Y93" s="151"/>
      <c r="Z93" s="151"/>
      <c r="AA93" s="151"/>
      <c r="AB93" s="151"/>
      <c r="AC93" s="151"/>
      <c r="AD93" s="151"/>
      <c r="AE93" s="151"/>
      <c r="AF93" s="151"/>
      <c r="AG93" s="151" t="s">
        <v>149</v>
      </c>
      <c r="AH93" s="151">
        <v>0</v>
      </c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outlineLevel="1" x14ac:dyDescent="0.2">
      <c r="A94" s="158"/>
      <c r="B94" s="159"/>
      <c r="C94" s="188" t="s">
        <v>517</v>
      </c>
      <c r="D94" s="162"/>
      <c r="E94" s="163">
        <v>4</v>
      </c>
      <c r="F94" s="161"/>
      <c r="G94" s="161"/>
      <c r="H94" s="161"/>
      <c r="I94" s="161"/>
      <c r="J94" s="161"/>
      <c r="K94" s="161"/>
      <c r="L94" s="161"/>
      <c r="M94" s="161"/>
      <c r="N94" s="160"/>
      <c r="O94" s="160"/>
      <c r="P94" s="160"/>
      <c r="Q94" s="160"/>
      <c r="R94" s="161"/>
      <c r="S94" s="161"/>
      <c r="T94" s="161"/>
      <c r="U94" s="161"/>
      <c r="V94" s="161"/>
      <c r="W94" s="161"/>
      <c r="X94" s="161"/>
      <c r="Y94" s="151"/>
      <c r="Z94" s="151"/>
      <c r="AA94" s="151"/>
      <c r="AB94" s="151"/>
      <c r="AC94" s="151"/>
      <c r="AD94" s="151"/>
      <c r="AE94" s="151"/>
      <c r="AF94" s="151"/>
      <c r="AG94" s="151" t="s">
        <v>149</v>
      </c>
      <c r="AH94" s="151">
        <v>0</v>
      </c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outlineLevel="1" x14ac:dyDescent="0.2">
      <c r="A95" s="158"/>
      <c r="B95" s="159"/>
      <c r="C95" s="188" t="s">
        <v>518</v>
      </c>
      <c r="D95" s="162"/>
      <c r="E95" s="163">
        <v>4</v>
      </c>
      <c r="F95" s="161"/>
      <c r="G95" s="161"/>
      <c r="H95" s="161"/>
      <c r="I95" s="161"/>
      <c r="J95" s="161"/>
      <c r="K95" s="161"/>
      <c r="L95" s="161"/>
      <c r="M95" s="161"/>
      <c r="N95" s="160"/>
      <c r="O95" s="160"/>
      <c r="P95" s="160"/>
      <c r="Q95" s="160"/>
      <c r="R95" s="161"/>
      <c r="S95" s="161"/>
      <c r="T95" s="161"/>
      <c r="U95" s="161"/>
      <c r="V95" s="161"/>
      <c r="W95" s="161"/>
      <c r="X95" s="161"/>
      <c r="Y95" s="151"/>
      <c r="Z95" s="151"/>
      <c r="AA95" s="151"/>
      <c r="AB95" s="151"/>
      <c r="AC95" s="151"/>
      <c r="AD95" s="151"/>
      <c r="AE95" s="151"/>
      <c r="AF95" s="151"/>
      <c r="AG95" s="151" t="s">
        <v>149</v>
      </c>
      <c r="AH95" s="151">
        <v>0</v>
      </c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outlineLevel="1" x14ac:dyDescent="0.2">
      <c r="A96" s="158"/>
      <c r="B96" s="159"/>
      <c r="C96" s="188" t="s">
        <v>519</v>
      </c>
      <c r="D96" s="162"/>
      <c r="E96" s="163">
        <v>4</v>
      </c>
      <c r="F96" s="161"/>
      <c r="G96" s="161"/>
      <c r="H96" s="161"/>
      <c r="I96" s="161"/>
      <c r="J96" s="161"/>
      <c r="K96" s="161"/>
      <c r="L96" s="161"/>
      <c r="M96" s="161"/>
      <c r="N96" s="160"/>
      <c r="O96" s="160"/>
      <c r="P96" s="160"/>
      <c r="Q96" s="160"/>
      <c r="R96" s="161"/>
      <c r="S96" s="161"/>
      <c r="T96" s="161"/>
      <c r="U96" s="161"/>
      <c r="V96" s="161"/>
      <c r="W96" s="161"/>
      <c r="X96" s="161"/>
      <c r="Y96" s="151"/>
      <c r="Z96" s="151"/>
      <c r="AA96" s="151"/>
      <c r="AB96" s="151"/>
      <c r="AC96" s="151"/>
      <c r="AD96" s="151"/>
      <c r="AE96" s="151"/>
      <c r="AF96" s="151"/>
      <c r="AG96" s="151" t="s">
        <v>149</v>
      </c>
      <c r="AH96" s="151">
        <v>0</v>
      </c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</row>
    <row r="97" spans="1:60" outlineLevel="1" x14ac:dyDescent="0.2">
      <c r="A97" s="158"/>
      <c r="B97" s="159"/>
      <c r="C97" s="188" t="s">
        <v>520</v>
      </c>
      <c r="D97" s="162"/>
      <c r="E97" s="163">
        <v>4</v>
      </c>
      <c r="F97" s="161"/>
      <c r="G97" s="161"/>
      <c r="H97" s="161"/>
      <c r="I97" s="161"/>
      <c r="J97" s="161"/>
      <c r="K97" s="161"/>
      <c r="L97" s="161"/>
      <c r="M97" s="161"/>
      <c r="N97" s="160"/>
      <c r="O97" s="160"/>
      <c r="P97" s="160"/>
      <c r="Q97" s="160"/>
      <c r="R97" s="161"/>
      <c r="S97" s="161"/>
      <c r="T97" s="161"/>
      <c r="U97" s="161"/>
      <c r="V97" s="161"/>
      <c r="W97" s="161"/>
      <c r="X97" s="161"/>
      <c r="Y97" s="151"/>
      <c r="Z97" s="151"/>
      <c r="AA97" s="151"/>
      <c r="AB97" s="151"/>
      <c r="AC97" s="151"/>
      <c r="AD97" s="151"/>
      <c r="AE97" s="151"/>
      <c r="AF97" s="151"/>
      <c r="AG97" s="151" t="s">
        <v>149</v>
      </c>
      <c r="AH97" s="151">
        <v>0</v>
      </c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</row>
    <row r="98" spans="1:60" outlineLevel="1" x14ac:dyDescent="0.2">
      <c r="A98" s="158"/>
      <c r="B98" s="159"/>
      <c r="C98" s="188" t="s">
        <v>521</v>
      </c>
      <c r="D98" s="162"/>
      <c r="E98" s="163">
        <v>4</v>
      </c>
      <c r="F98" s="161"/>
      <c r="G98" s="161"/>
      <c r="H98" s="161"/>
      <c r="I98" s="161"/>
      <c r="J98" s="161"/>
      <c r="K98" s="161"/>
      <c r="L98" s="161"/>
      <c r="M98" s="161"/>
      <c r="N98" s="160"/>
      <c r="O98" s="160"/>
      <c r="P98" s="160"/>
      <c r="Q98" s="160"/>
      <c r="R98" s="161"/>
      <c r="S98" s="161"/>
      <c r="T98" s="161"/>
      <c r="U98" s="161"/>
      <c r="V98" s="161"/>
      <c r="W98" s="161"/>
      <c r="X98" s="161"/>
      <c r="Y98" s="151"/>
      <c r="Z98" s="151"/>
      <c r="AA98" s="151"/>
      <c r="AB98" s="151"/>
      <c r="AC98" s="151"/>
      <c r="AD98" s="151"/>
      <c r="AE98" s="151"/>
      <c r="AF98" s="151"/>
      <c r="AG98" s="151" t="s">
        <v>149</v>
      </c>
      <c r="AH98" s="151">
        <v>0</v>
      </c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</row>
    <row r="99" spans="1:60" outlineLevel="1" x14ac:dyDescent="0.2">
      <c r="A99" s="158"/>
      <c r="B99" s="159"/>
      <c r="C99" s="188" t="s">
        <v>522</v>
      </c>
      <c r="D99" s="162"/>
      <c r="E99" s="163">
        <v>4</v>
      </c>
      <c r="F99" s="161"/>
      <c r="G99" s="161"/>
      <c r="H99" s="161"/>
      <c r="I99" s="161"/>
      <c r="J99" s="161"/>
      <c r="K99" s="161"/>
      <c r="L99" s="161"/>
      <c r="M99" s="161"/>
      <c r="N99" s="160"/>
      <c r="O99" s="160"/>
      <c r="P99" s="160"/>
      <c r="Q99" s="160"/>
      <c r="R99" s="161"/>
      <c r="S99" s="161"/>
      <c r="T99" s="161"/>
      <c r="U99" s="161"/>
      <c r="V99" s="161"/>
      <c r="W99" s="161"/>
      <c r="X99" s="161"/>
      <c r="Y99" s="151"/>
      <c r="Z99" s="151"/>
      <c r="AA99" s="151"/>
      <c r="AB99" s="151"/>
      <c r="AC99" s="151"/>
      <c r="AD99" s="151"/>
      <c r="AE99" s="151"/>
      <c r="AF99" s="151"/>
      <c r="AG99" s="151" t="s">
        <v>149</v>
      </c>
      <c r="AH99" s="151">
        <v>0</v>
      </c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</row>
    <row r="100" spans="1:60" outlineLevel="1" x14ac:dyDescent="0.2">
      <c r="A100" s="158"/>
      <c r="B100" s="159"/>
      <c r="C100" s="188" t="s">
        <v>523</v>
      </c>
      <c r="D100" s="162"/>
      <c r="E100" s="163">
        <v>7</v>
      </c>
      <c r="F100" s="161"/>
      <c r="G100" s="161"/>
      <c r="H100" s="161"/>
      <c r="I100" s="161"/>
      <c r="J100" s="161"/>
      <c r="K100" s="161"/>
      <c r="L100" s="161"/>
      <c r="M100" s="161"/>
      <c r="N100" s="160"/>
      <c r="O100" s="160"/>
      <c r="P100" s="160"/>
      <c r="Q100" s="160"/>
      <c r="R100" s="161"/>
      <c r="S100" s="161"/>
      <c r="T100" s="161"/>
      <c r="U100" s="161"/>
      <c r="V100" s="161"/>
      <c r="W100" s="161"/>
      <c r="X100" s="161"/>
      <c r="Y100" s="151"/>
      <c r="Z100" s="151"/>
      <c r="AA100" s="151"/>
      <c r="AB100" s="151"/>
      <c r="AC100" s="151"/>
      <c r="AD100" s="151"/>
      <c r="AE100" s="151"/>
      <c r="AF100" s="151"/>
      <c r="AG100" s="151" t="s">
        <v>149</v>
      </c>
      <c r="AH100" s="151">
        <v>0</v>
      </c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</row>
    <row r="101" spans="1:60" outlineLevel="1" x14ac:dyDescent="0.2">
      <c r="A101" s="158"/>
      <c r="B101" s="159"/>
      <c r="C101" s="188" t="s">
        <v>524</v>
      </c>
      <c r="D101" s="162"/>
      <c r="E101" s="163">
        <v>6.5</v>
      </c>
      <c r="F101" s="161"/>
      <c r="G101" s="161"/>
      <c r="H101" s="161"/>
      <c r="I101" s="161"/>
      <c r="J101" s="161"/>
      <c r="K101" s="161"/>
      <c r="L101" s="161"/>
      <c r="M101" s="161"/>
      <c r="N101" s="160"/>
      <c r="O101" s="160"/>
      <c r="P101" s="160"/>
      <c r="Q101" s="160"/>
      <c r="R101" s="161"/>
      <c r="S101" s="161"/>
      <c r="T101" s="161"/>
      <c r="U101" s="161"/>
      <c r="V101" s="161"/>
      <c r="W101" s="161"/>
      <c r="X101" s="161"/>
      <c r="Y101" s="151"/>
      <c r="Z101" s="151"/>
      <c r="AA101" s="151"/>
      <c r="AB101" s="151"/>
      <c r="AC101" s="151"/>
      <c r="AD101" s="151"/>
      <c r="AE101" s="151"/>
      <c r="AF101" s="151"/>
      <c r="AG101" s="151" t="s">
        <v>149</v>
      </c>
      <c r="AH101" s="151">
        <v>0</v>
      </c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</row>
    <row r="102" spans="1:60" outlineLevel="1" x14ac:dyDescent="0.2">
      <c r="A102" s="158"/>
      <c r="B102" s="159"/>
      <c r="C102" s="188" t="s">
        <v>525</v>
      </c>
      <c r="D102" s="162"/>
      <c r="E102" s="163">
        <v>6</v>
      </c>
      <c r="F102" s="161"/>
      <c r="G102" s="161"/>
      <c r="H102" s="161"/>
      <c r="I102" s="161"/>
      <c r="J102" s="161"/>
      <c r="K102" s="161"/>
      <c r="L102" s="161"/>
      <c r="M102" s="161"/>
      <c r="N102" s="160"/>
      <c r="O102" s="160"/>
      <c r="P102" s="160"/>
      <c r="Q102" s="160"/>
      <c r="R102" s="161"/>
      <c r="S102" s="161"/>
      <c r="T102" s="161"/>
      <c r="U102" s="161"/>
      <c r="V102" s="161"/>
      <c r="W102" s="161"/>
      <c r="X102" s="161"/>
      <c r="Y102" s="151"/>
      <c r="Z102" s="151"/>
      <c r="AA102" s="151"/>
      <c r="AB102" s="151"/>
      <c r="AC102" s="151"/>
      <c r="AD102" s="151"/>
      <c r="AE102" s="151"/>
      <c r="AF102" s="151"/>
      <c r="AG102" s="151" t="s">
        <v>149</v>
      </c>
      <c r="AH102" s="151">
        <v>0</v>
      </c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</row>
    <row r="103" spans="1:60" outlineLevel="1" x14ac:dyDescent="0.2">
      <c r="A103" s="158"/>
      <c r="B103" s="159"/>
      <c r="C103" s="188" t="s">
        <v>526</v>
      </c>
      <c r="D103" s="162"/>
      <c r="E103" s="163">
        <v>5</v>
      </c>
      <c r="F103" s="161"/>
      <c r="G103" s="161"/>
      <c r="H103" s="161"/>
      <c r="I103" s="161"/>
      <c r="J103" s="161"/>
      <c r="K103" s="161"/>
      <c r="L103" s="161"/>
      <c r="M103" s="161"/>
      <c r="N103" s="160"/>
      <c r="O103" s="160"/>
      <c r="P103" s="160"/>
      <c r="Q103" s="160"/>
      <c r="R103" s="161"/>
      <c r="S103" s="161"/>
      <c r="T103" s="161"/>
      <c r="U103" s="161"/>
      <c r="V103" s="161"/>
      <c r="W103" s="161"/>
      <c r="X103" s="161"/>
      <c r="Y103" s="151"/>
      <c r="Z103" s="151"/>
      <c r="AA103" s="151"/>
      <c r="AB103" s="151"/>
      <c r="AC103" s="151"/>
      <c r="AD103" s="151"/>
      <c r="AE103" s="151"/>
      <c r="AF103" s="151"/>
      <c r="AG103" s="151" t="s">
        <v>149</v>
      </c>
      <c r="AH103" s="151">
        <v>0</v>
      </c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</row>
    <row r="104" spans="1:60" outlineLevel="1" x14ac:dyDescent="0.2">
      <c r="A104" s="158"/>
      <c r="B104" s="159"/>
      <c r="C104" s="188" t="s">
        <v>527</v>
      </c>
      <c r="D104" s="162"/>
      <c r="E104" s="163">
        <v>4</v>
      </c>
      <c r="F104" s="161"/>
      <c r="G104" s="161"/>
      <c r="H104" s="161"/>
      <c r="I104" s="161"/>
      <c r="J104" s="161"/>
      <c r="K104" s="161"/>
      <c r="L104" s="161"/>
      <c r="M104" s="161"/>
      <c r="N104" s="160"/>
      <c r="O104" s="160"/>
      <c r="P104" s="160"/>
      <c r="Q104" s="160"/>
      <c r="R104" s="161"/>
      <c r="S104" s="161"/>
      <c r="T104" s="161"/>
      <c r="U104" s="161"/>
      <c r="V104" s="161"/>
      <c r="W104" s="161"/>
      <c r="X104" s="161"/>
      <c r="Y104" s="151"/>
      <c r="Z104" s="151"/>
      <c r="AA104" s="151"/>
      <c r="AB104" s="151"/>
      <c r="AC104" s="151"/>
      <c r="AD104" s="151"/>
      <c r="AE104" s="151"/>
      <c r="AF104" s="151"/>
      <c r="AG104" s="151" t="s">
        <v>149</v>
      </c>
      <c r="AH104" s="151">
        <v>0</v>
      </c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</row>
    <row r="105" spans="1:60" outlineLevel="1" x14ac:dyDescent="0.2">
      <c r="A105" s="171">
        <v>33</v>
      </c>
      <c r="B105" s="172" t="s">
        <v>528</v>
      </c>
      <c r="C105" s="187" t="s">
        <v>529</v>
      </c>
      <c r="D105" s="173" t="s">
        <v>513</v>
      </c>
      <c r="E105" s="174">
        <v>8</v>
      </c>
      <c r="F105" s="175"/>
      <c r="G105" s="176">
        <f>ROUND(E105*F105,2)</f>
        <v>0</v>
      </c>
      <c r="H105" s="175"/>
      <c r="I105" s="176">
        <f>ROUND(E105*H105,2)</f>
        <v>0</v>
      </c>
      <c r="J105" s="175"/>
      <c r="K105" s="176">
        <f>ROUND(E105*J105,2)</f>
        <v>0</v>
      </c>
      <c r="L105" s="176">
        <v>21</v>
      </c>
      <c r="M105" s="176">
        <f>G105*(1+L105/100)</f>
        <v>0</v>
      </c>
      <c r="N105" s="174">
        <v>0.5</v>
      </c>
      <c r="O105" s="174">
        <f>ROUND(E105*N105,2)</f>
        <v>4</v>
      </c>
      <c r="P105" s="174">
        <v>0</v>
      </c>
      <c r="Q105" s="174">
        <f>ROUND(E105*P105,2)</f>
        <v>0</v>
      </c>
      <c r="R105" s="176"/>
      <c r="S105" s="176" t="s">
        <v>162</v>
      </c>
      <c r="T105" s="177" t="s">
        <v>145</v>
      </c>
      <c r="U105" s="161">
        <v>0.19</v>
      </c>
      <c r="V105" s="161">
        <f>ROUND(E105*U105,2)</f>
        <v>1.52</v>
      </c>
      <c r="W105" s="161"/>
      <c r="X105" s="161" t="s">
        <v>341</v>
      </c>
      <c r="Y105" s="151"/>
      <c r="Z105" s="151"/>
      <c r="AA105" s="151"/>
      <c r="AB105" s="151"/>
      <c r="AC105" s="151"/>
      <c r="AD105" s="151"/>
      <c r="AE105" s="151"/>
      <c r="AF105" s="151"/>
      <c r="AG105" s="151" t="s">
        <v>342</v>
      </c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</row>
    <row r="106" spans="1:60" outlineLevel="1" x14ac:dyDescent="0.2">
      <c r="A106" s="158"/>
      <c r="B106" s="159"/>
      <c r="C106" s="188" t="s">
        <v>515</v>
      </c>
      <c r="D106" s="162"/>
      <c r="E106" s="163">
        <v>4</v>
      </c>
      <c r="F106" s="161"/>
      <c r="G106" s="161"/>
      <c r="H106" s="161"/>
      <c r="I106" s="161"/>
      <c r="J106" s="161"/>
      <c r="K106" s="161"/>
      <c r="L106" s="161"/>
      <c r="M106" s="161"/>
      <c r="N106" s="160"/>
      <c r="O106" s="160"/>
      <c r="P106" s="160"/>
      <c r="Q106" s="160"/>
      <c r="R106" s="161"/>
      <c r="S106" s="161"/>
      <c r="T106" s="161"/>
      <c r="U106" s="161"/>
      <c r="V106" s="161"/>
      <c r="W106" s="161"/>
      <c r="X106" s="161"/>
      <c r="Y106" s="151"/>
      <c r="Z106" s="151"/>
      <c r="AA106" s="151"/>
      <c r="AB106" s="151"/>
      <c r="AC106" s="151"/>
      <c r="AD106" s="151"/>
      <c r="AE106" s="151"/>
      <c r="AF106" s="151"/>
      <c r="AG106" s="151" t="s">
        <v>149</v>
      </c>
      <c r="AH106" s="151">
        <v>0</v>
      </c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</row>
    <row r="107" spans="1:60" outlineLevel="1" x14ac:dyDescent="0.2">
      <c r="A107" s="158"/>
      <c r="B107" s="159"/>
      <c r="C107" s="188" t="s">
        <v>522</v>
      </c>
      <c r="D107" s="162"/>
      <c r="E107" s="163">
        <v>4</v>
      </c>
      <c r="F107" s="161"/>
      <c r="G107" s="161"/>
      <c r="H107" s="161"/>
      <c r="I107" s="161"/>
      <c r="J107" s="161"/>
      <c r="K107" s="161"/>
      <c r="L107" s="161"/>
      <c r="M107" s="161"/>
      <c r="N107" s="160"/>
      <c r="O107" s="160"/>
      <c r="P107" s="160"/>
      <c r="Q107" s="160"/>
      <c r="R107" s="161"/>
      <c r="S107" s="161"/>
      <c r="T107" s="161"/>
      <c r="U107" s="161"/>
      <c r="V107" s="161"/>
      <c r="W107" s="161"/>
      <c r="X107" s="161"/>
      <c r="Y107" s="151"/>
      <c r="Z107" s="151"/>
      <c r="AA107" s="151"/>
      <c r="AB107" s="151"/>
      <c r="AC107" s="151"/>
      <c r="AD107" s="151"/>
      <c r="AE107" s="151"/>
      <c r="AF107" s="151"/>
      <c r="AG107" s="151" t="s">
        <v>149</v>
      </c>
      <c r="AH107" s="151">
        <v>0</v>
      </c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</row>
    <row r="108" spans="1:60" outlineLevel="1" x14ac:dyDescent="0.2">
      <c r="A108" s="178">
        <v>34</v>
      </c>
      <c r="B108" s="179" t="s">
        <v>530</v>
      </c>
      <c r="C108" s="189" t="s">
        <v>531</v>
      </c>
      <c r="D108" s="180" t="s">
        <v>456</v>
      </c>
      <c r="E108" s="181">
        <v>14</v>
      </c>
      <c r="F108" s="182"/>
      <c r="G108" s="183">
        <f>ROUND(E108*F108,2)</f>
        <v>0</v>
      </c>
      <c r="H108" s="182"/>
      <c r="I108" s="183">
        <f>ROUND(E108*H108,2)</f>
        <v>0</v>
      </c>
      <c r="J108" s="182"/>
      <c r="K108" s="183">
        <f>ROUND(E108*J108,2)</f>
        <v>0</v>
      </c>
      <c r="L108" s="183">
        <v>21</v>
      </c>
      <c r="M108" s="183">
        <f>G108*(1+L108/100)</f>
        <v>0</v>
      </c>
      <c r="N108" s="181">
        <v>0.1</v>
      </c>
      <c r="O108" s="181">
        <f>ROUND(E108*N108,2)</f>
        <v>1.4</v>
      </c>
      <c r="P108" s="181">
        <v>0</v>
      </c>
      <c r="Q108" s="181">
        <f>ROUND(E108*P108,2)</f>
        <v>0</v>
      </c>
      <c r="R108" s="183"/>
      <c r="S108" s="183" t="s">
        <v>162</v>
      </c>
      <c r="T108" s="184" t="s">
        <v>145</v>
      </c>
      <c r="U108" s="161">
        <v>0.19</v>
      </c>
      <c r="V108" s="161">
        <f>ROUND(E108*U108,2)</f>
        <v>2.66</v>
      </c>
      <c r="W108" s="161"/>
      <c r="X108" s="161" t="s">
        <v>341</v>
      </c>
      <c r="Y108" s="151"/>
      <c r="Z108" s="151"/>
      <c r="AA108" s="151"/>
      <c r="AB108" s="151"/>
      <c r="AC108" s="151"/>
      <c r="AD108" s="151"/>
      <c r="AE108" s="151"/>
      <c r="AF108" s="151"/>
      <c r="AG108" s="151" t="s">
        <v>342</v>
      </c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</row>
    <row r="109" spans="1:60" x14ac:dyDescent="0.2">
      <c r="A109" s="165" t="s">
        <v>139</v>
      </c>
      <c r="B109" s="166" t="s">
        <v>105</v>
      </c>
      <c r="C109" s="186" t="s">
        <v>106</v>
      </c>
      <c r="D109" s="167"/>
      <c r="E109" s="168"/>
      <c r="F109" s="169"/>
      <c r="G109" s="169">
        <f>SUMIF(AG110:AG111,"&lt;&gt;NOR",G110:G111)</f>
        <v>0</v>
      </c>
      <c r="H109" s="169"/>
      <c r="I109" s="169">
        <f>SUM(I110:I111)</f>
        <v>0</v>
      </c>
      <c r="J109" s="169"/>
      <c r="K109" s="169">
        <f>SUM(K110:K111)</f>
        <v>0</v>
      </c>
      <c r="L109" s="169"/>
      <c r="M109" s="169">
        <f>SUM(M110:M111)</f>
        <v>0</v>
      </c>
      <c r="N109" s="168"/>
      <c r="O109" s="168">
        <f>SUM(O110:O111)</f>
        <v>0</v>
      </c>
      <c r="P109" s="168"/>
      <c r="Q109" s="168">
        <f>SUM(Q110:Q111)</f>
        <v>0</v>
      </c>
      <c r="R109" s="169"/>
      <c r="S109" s="169"/>
      <c r="T109" s="170"/>
      <c r="U109" s="164"/>
      <c r="V109" s="164">
        <f>SUM(V110:V111)</f>
        <v>15.61</v>
      </c>
      <c r="W109" s="164"/>
      <c r="X109" s="164"/>
      <c r="AG109" t="s">
        <v>140</v>
      </c>
    </row>
    <row r="110" spans="1:60" ht="22.5" outlineLevel="1" x14ac:dyDescent="0.2">
      <c r="A110" s="171">
        <v>35</v>
      </c>
      <c r="B110" s="172" t="s">
        <v>484</v>
      </c>
      <c r="C110" s="187" t="s">
        <v>485</v>
      </c>
      <c r="D110" s="173" t="s">
        <v>348</v>
      </c>
      <c r="E110" s="174">
        <v>74.317920000000001</v>
      </c>
      <c r="F110" s="175"/>
      <c r="G110" s="176">
        <f>ROUND(E110*F110,2)</f>
        <v>0</v>
      </c>
      <c r="H110" s="175"/>
      <c r="I110" s="176">
        <f>ROUND(E110*H110,2)</f>
        <v>0</v>
      </c>
      <c r="J110" s="175"/>
      <c r="K110" s="176">
        <f>ROUND(E110*J110,2)</f>
        <v>0</v>
      </c>
      <c r="L110" s="176">
        <v>21</v>
      </c>
      <c r="M110" s="176">
        <f>G110*(1+L110/100)</f>
        <v>0</v>
      </c>
      <c r="N110" s="174">
        <v>0</v>
      </c>
      <c r="O110" s="174">
        <f>ROUND(E110*N110,2)</f>
        <v>0</v>
      </c>
      <c r="P110" s="174">
        <v>0</v>
      </c>
      <c r="Q110" s="174">
        <f>ROUND(E110*P110,2)</f>
        <v>0</v>
      </c>
      <c r="R110" s="176" t="s">
        <v>355</v>
      </c>
      <c r="S110" s="176" t="s">
        <v>144</v>
      </c>
      <c r="T110" s="177" t="s">
        <v>144</v>
      </c>
      <c r="U110" s="161">
        <v>0.21</v>
      </c>
      <c r="V110" s="161">
        <f>ROUND(E110*U110,2)</f>
        <v>15.61</v>
      </c>
      <c r="W110" s="161"/>
      <c r="X110" s="161" t="s">
        <v>486</v>
      </c>
      <c r="Y110" s="151"/>
      <c r="Z110" s="151"/>
      <c r="AA110" s="151"/>
      <c r="AB110" s="151"/>
      <c r="AC110" s="151"/>
      <c r="AD110" s="151"/>
      <c r="AE110" s="151"/>
      <c r="AF110" s="151"/>
      <c r="AG110" s="151" t="s">
        <v>487</v>
      </c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60" outlineLevel="1" x14ac:dyDescent="0.2">
      <c r="A111" s="158"/>
      <c r="B111" s="159"/>
      <c r="C111" s="256" t="s">
        <v>488</v>
      </c>
      <c r="D111" s="257"/>
      <c r="E111" s="257"/>
      <c r="F111" s="257"/>
      <c r="G111" s="257"/>
      <c r="H111" s="161"/>
      <c r="I111" s="161"/>
      <c r="J111" s="161"/>
      <c r="K111" s="161"/>
      <c r="L111" s="161"/>
      <c r="M111" s="161"/>
      <c r="N111" s="160"/>
      <c r="O111" s="160"/>
      <c r="P111" s="160"/>
      <c r="Q111" s="160"/>
      <c r="R111" s="161"/>
      <c r="S111" s="161"/>
      <c r="T111" s="161"/>
      <c r="U111" s="161"/>
      <c r="V111" s="161"/>
      <c r="W111" s="161"/>
      <c r="X111" s="161"/>
      <c r="Y111" s="151"/>
      <c r="Z111" s="151"/>
      <c r="AA111" s="151"/>
      <c r="AB111" s="151"/>
      <c r="AC111" s="151"/>
      <c r="AD111" s="151"/>
      <c r="AE111" s="151"/>
      <c r="AF111" s="151"/>
      <c r="AG111" s="151" t="s">
        <v>219</v>
      </c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</row>
    <row r="112" spans="1:60" x14ac:dyDescent="0.2">
      <c r="A112" s="3"/>
      <c r="B112" s="4"/>
      <c r="C112" s="190"/>
      <c r="D112" s="6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AE112">
        <v>15</v>
      </c>
      <c r="AF112">
        <v>21</v>
      </c>
      <c r="AG112" t="s">
        <v>126</v>
      </c>
    </row>
    <row r="113" spans="1:33" x14ac:dyDescent="0.2">
      <c r="A113" s="154"/>
      <c r="B113" s="155" t="s">
        <v>29</v>
      </c>
      <c r="C113" s="191"/>
      <c r="D113" s="156"/>
      <c r="E113" s="157"/>
      <c r="F113" s="157"/>
      <c r="G113" s="185">
        <f>G8+G76+G83+G88+G109</f>
        <v>0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AE113">
        <f>SUMIF(L7:L111,AE112,G7:G111)</f>
        <v>0</v>
      </c>
      <c r="AF113">
        <f>SUMIF(L7:L111,AF112,G7:G111)</f>
        <v>0</v>
      </c>
      <c r="AG113" t="s">
        <v>200</v>
      </c>
    </row>
    <row r="114" spans="1:33" x14ac:dyDescent="0.2">
      <c r="C114" s="192"/>
      <c r="D114" s="10"/>
      <c r="AG114" t="s">
        <v>201</v>
      </c>
    </row>
    <row r="115" spans="1:33" x14ac:dyDescent="0.2">
      <c r="D115" s="10"/>
    </row>
    <row r="116" spans="1:33" x14ac:dyDescent="0.2">
      <c r="D116" s="10"/>
    </row>
    <row r="117" spans="1:33" x14ac:dyDescent="0.2">
      <c r="D117" s="10"/>
    </row>
    <row r="118" spans="1:33" x14ac:dyDescent="0.2">
      <c r="D118" s="10"/>
    </row>
    <row r="119" spans="1:33" x14ac:dyDescent="0.2">
      <c r="D119" s="10"/>
    </row>
    <row r="120" spans="1:33" x14ac:dyDescent="0.2">
      <c r="D120" s="10"/>
    </row>
    <row r="121" spans="1:33" x14ac:dyDescent="0.2">
      <c r="D121" s="10"/>
    </row>
    <row r="122" spans="1:33" x14ac:dyDescent="0.2">
      <c r="D122" s="10"/>
    </row>
    <row r="123" spans="1:33" x14ac:dyDescent="0.2">
      <c r="D123" s="10"/>
    </row>
    <row r="124" spans="1:33" x14ac:dyDescent="0.2">
      <c r="D124" s="10"/>
    </row>
    <row r="125" spans="1:33" x14ac:dyDescent="0.2">
      <c r="D125" s="10"/>
    </row>
    <row r="126" spans="1:33" x14ac:dyDescent="0.2">
      <c r="D126" s="10"/>
    </row>
    <row r="127" spans="1:33" x14ac:dyDescent="0.2">
      <c r="D127" s="10"/>
    </row>
    <row r="128" spans="1:33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E14A" sheet="1"/>
  <mergeCells count="29">
    <mergeCell ref="C31:G31"/>
    <mergeCell ref="A1:G1"/>
    <mergeCell ref="C2:G2"/>
    <mergeCell ref="C3:G3"/>
    <mergeCell ref="C4:G4"/>
    <mergeCell ref="C12:G12"/>
    <mergeCell ref="C15:G15"/>
    <mergeCell ref="C17:G17"/>
    <mergeCell ref="C19:G19"/>
    <mergeCell ref="C21:G21"/>
    <mergeCell ref="C23:G23"/>
    <mergeCell ref="C28:G28"/>
    <mergeCell ref="C64:G64"/>
    <mergeCell ref="C34:G34"/>
    <mergeCell ref="C37:G37"/>
    <mergeCell ref="C39:G39"/>
    <mergeCell ref="C41:G41"/>
    <mergeCell ref="C43:G43"/>
    <mergeCell ref="C50:G50"/>
    <mergeCell ref="C53:G53"/>
    <mergeCell ref="C56:G56"/>
    <mergeCell ref="C58:G58"/>
    <mergeCell ref="C60:G60"/>
    <mergeCell ref="C62:G62"/>
    <mergeCell ref="C66:G66"/>
    <mergeCell ref="C80:G80"/>
    <mergeCell ref="C82:G82"/>
    <mergeCell ref="C85:G85"/>
    <mergeCell ref="C111:G111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zoomScaleNormal="100" workbookViewId="0">
      <pane ySplit="7" topLeftCell="A8" activePane="bottomLeft" state="frozen"/>
      <selection pane="bottomLeft" activeCell="AR159" sqref="AR159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63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49" t="s">
        <v>202</v>
      </c>
      <c r="B1" s="249"/>
      <c r="C1" s="249"/>
      <c r="D1" s="249"/>
      <c r="E1" s="249"/>
      <c r="F1" s="249"/>
      <c r="G1" s="249"/>
      <c r="AG1" t="s">
        <v>112</v>
      </c>
    </row>
    <row r="2" spans="1:60" ht="24.95" customHeight="1" x14ac:dyDescent="0.2">
      <c r="A2" s="143" t="s">
        <v>7</v>
      </c>
      <c r="B2" s="48" t="s">
        <v>44</v>
      </c>
      <c r="C2" s="250" t="s">
        <v>45</v>
      </c>
      <c r="D2" s="251"/>
      <c r="E2" s="251"/>
      <c r="F2" s="251"/>
      <c r="G2" s="252"/>
      <c r="AG2" t="s">
        <v>113</v>
      </c>
    </row>
    <row r="3" spans="1:60" ht="24.95" customHeight="1" x14ac:dyDescent="0.2">
      <c r="A3" s="143" t="s">
        <v>8</v>
      </c>
      <c r="B3" s="48" t="s">
        <v>68</v>
      </c>
      <c r="C3" s="250" t="s">
        <v>69</v>
      </c>
      <c r="D3" s="251"/>
      <c r="E3" s="251"/>
      <c r="F3" s="251"/>
      <c r="G3" s="252"/>
      <c r="AC3" s="125" t="s">
        <v>203</v>
      </c>
      <c r="AG3" t="s">
        <v>116</v>
      </c>
    </row>
    <row r="4" spans="1:60" ht="24.95" customHeight="1" x14ac:dyDescent="0.2">
      <c r="A4" s="144" t="s">
        <v>9</v>
      </c>
      <c r="B4" s="145" t="s">
        <v>70</v>
      </c>
      <c r="C4" s="253" t="s">
        <v>69</v>
      </c>
      <c r="D4" s="254"/>
      <c r="E4" s="254"/>
      <c r="F4" s="254"/>
      <c r="G4" s="255"/>
      <c r="AG4" t="s">
        <v>117</v>
      </c>
    </row>
    <row r="5" spans="1:60" x14ac:dyDescent="0.2">
      <c r="D5" s="10"/>
    </row>
    <row r="6" spans="1:60" ht="38.25" x14ac:dyDescent="0.2">
      <c r="A6" s="147" t="s">
        <v>118</v>
      </c>
      <c r="B6" s="149" t="s">
        <v>119</v>
      </c>
      <c r="C6" s="149" t="s">
        <v>120</v>
      </c>
      <c r="D6" s="148" t="s">
        <v>121</v>
      </c>
      <c r="E6" s="147" t="s">
        <v>122</v>
      </c>
      <c r="F6" s="146" t="s">
        <v>123</v>
      </c>
      <c r="G6" s="147" t="s">
        <v>29</v>
      </c>
      <c r="H6" s="150" t="s">
        <v>30</v>
      </c>
      <c r="I6" s="150" t="s">
        <v>124</v>
      </c>
      <c r="J6" s="150" t="s">
        <v>31</v>
      </c>
      <c r="K6" s="150" t="s">
        <v>125</v>
      </c>
      <c r="L6" s="150" t="s">
        <v>126</v>
      </c>
      <c r="M6" s="150" t="s">
        <v>127</v>
      </c>
      <c r="N6" s="150" t="s">
        <v>128</v>
      </c>
      <c r="O6" s="150" t="s">
        <v>129</v>
      </c>
      <c r="P6" s="150" t="s">
        <v>130</v>
      </c>
      <c r="Q6" s="150" t="s">
        <v>131</v>
      </c>
      <c r="R6" s="150" t="s">
        <v>132</v>
      </c>
      <c r="S6" s="150" t="s">
        <v>133</v>
      </c>
      <c r="T6" s="150" t="s">
        <v>134</v>
      </c>
      <c r="U6" s="150" t="s">
        <v>135</v>
      </c>
      <c r="V6" s="150" t="s">
        <v>136</v>
      </c>
      <c r="W6" s="150" t="s">
        <v>137</v>
      </c>
      <c r="X6" s="150" t="s">
        <v>138</v>
      </c>
    </row>
    <row r="7" spans="1:60" hidden="1" x14ac:dyDescent="0.2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2"/>
      <c r="O7" s="152"/>
      <c r="P7" s="152"/>
      <c r="Q7" s="152"/>
      <c r="R7" s="153"/>
      <c r="S7" s="153"/>
      <c r="T7" s="153"/>
      <c r="U7" s="153"/>
      <c r="V7" s="153"/>
      <c r="W7" s="153"/>
      <c r="X7" s="153"/>
    </row>
    <row r="8" spans="1:60" x14ac:dyDescent="0.2">
      <c r="A8" s="165" t="s">
        <v>139</v>
      </c>
      <c r="B8" s="166" t="s">
        <v>65</v>
      </c>
      <c r="C8" s="186" t="s">
        <v>86</v>
      </c>
      <c r="D8" s="167"/>
      <c r="E8" s="168"/>
      <c r="F8" s="169"/>
      <c r="G8" s="169">
        <f>SUMIF(AG9:AG71,"&lt;&gt;NOR",G9:G71)</f>
        <v>0</v>
      </c>
      <c r="H8" s="169"/>
      <c r="I8" s="169">
        <f>SUM(I9:I71)</f>
        <v>0</v>
      </c>
      <c r="J8" s="169"/>
      <c r="K8" s="169">
        <f>SUM(K9:K71)</f>
        <v>0</v>
      </c>
      <c r="L8" s="169"/>
      <c r="M8" s="169">
        <f>SUM(M9:M71)</f>
        <v>0</v>
      </c>
      <c r="N8" s="168"/>
      <c r="O8" s="168">
        <f>SUM(O9:O71)</f>
        <v>488.24</v>
      </c>
      <c r="P8" s="168"/>
      <c r="Q8" s="168">
        <f>SUM(Q9:Q71)</f>
        <v>231.66</v>
      </c>
      <c r="R8" s="169"/>
      <c r="S8" s="169"/>
      <c r="T8" s="170"/>
      <c r="U8" s="164"/>
      <c r="V8" s="164">
        <f>SUM(V9:V71)</f>
        <v>836.13000000000011</v>
      </c>
      <c r="W8" s="164"/>
      <c r="X8" s="164"/>
      <c r="AG8" t="s">
        <v>140</v>
      </c>
    </row>
    <row r="9" spans="1:60" ht="22.5" outlineLevel="1" x14ac:dyDescent="0.2">
      <c r="A9" s="178">
        <v>1</v>
      </c>
      <c r="B9" s="179" t="s">
        <v>211</v>
      </c>
      <c r="C9" s="189" t="s">
        <v>212</v>
      </c>
      <c r="D9" s="180" t="s">
        <v>206</v>
      </c>
      <c r="E9" s="181">
        <v>234</v>
      </c>
      <c r="F9" s="182"/>
      <c r="G9" s="183">
        <f>ROUND(E9*F9,2)</f>
        <v>0</v>
      </c>
      <c r="H9" s="182"/>
      <c r="I9" s="183">
        <f>ROUND(E9*H9,2)</f>
        <v>0</v>
      </c>
      <c r="J9" s="182"/>
      <c r="K9" s="183">
        <f>ROUND(E9*J9,2)</f>
        <v>0</v>
      </c>
      <c r="L9" s="183">
        <v>21</v>
      </c>
      <c r="M9" s="183">
        <f>G9*(1+L9/100)</f>
        <v>0</v>
      </c>
      <c r="N9" s="181">
        <v>0</v>
      </c>
      <c r="O9" s="181">
        <f>ROUND(E9*N9,2)</f>
        <v>0</v>
      </c>
      <c r="P9" s="181">
        <v>0.66</v>
      </c>
      <c r="Q9" s="181">
        <f>ROUND(E9*P9,2)</f>
        <v>154.44</v>
      </c>
      <c r="R9" s="183" t="s">
        <v>207</v>
      </c>
      <c r="S9" s="183" t="s">
        <v>144</v>
      </c>
      <c r="T9" s="184" t="s">
        <v>144</v>
      </c>
      <c r="U9" s="161">
        <v>0.1</v>
      </c>
      <c r="V9" s="161">
        <f>ROUND(E9*U9,2)</f>
        <v>23.4</v>
      </c>
      <c r="W9" s="161"/>
      <c r="X9" s="161" t="s">
        <v>208</v>
      </c>
      <c r="Y9" s="151"/>
      <c r="Z9" s="151"/>
      <c r="AA9" s="151"/>
      <c r="AB9" s="151"/>
      <c r="AC9" s="151"/>
      <c r="AD9" s="151"/>
      <c r="AE9" s="151"/>
      <c r="AF9" s="151"/>
      <c r="AG9" s="151" t="s">
        <v>209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ht="22.5" outlineLevel="1" x14ac:dyDescent="0.2">
      <c r="A10" s="171">
        <v>2</v>
      </c>
      <c r="B10" s="172" t="s">
        <v>216</v>
      </c>
      <c r="C10" s="187" t="s">
        <v>217</v>
      </c>
      <c r="D10" s="173" t="s">
        <v>206</v>
      </c>
      <c r="E10" s="174">
        <v>234</v>
      </c>
      <c r="F10" s="175"/>
      <c r="G10" s="176">
        <f>ROUND(E10*F10,2)</f>
        <v>0</v>
      </c>
      <c r="H10" s="175"/>
      <c r="I10" s="176">
        <f>ROUND(E10*H10,2)</f>
        <v>0</v>
      </c>
      <c r="J10" s="175"/>
      <c r="K10" s="176">
        <f>ROUND(E10*J10,2)</f>
        <v>0</v>
      </c>
      <c r="L10" s="176">
        <v>21</v>
      </c>
      <c r="M10" s="176">
        <f>G10*(1+L10/100)</f>
        <v>0</v>
      </c>
      <c r="N10" s="174">
        <v>0</v>
      </c>
      <c r="O10" s="174">
        <f>ROUND(E10*N10,2)</f>
        <v>0</v>
      </c>
      <c r="P10" s="174">
        <v>0.33</v>
      </c>
      <c r="Q10" s="174">
        <f>ROUND(E10*P10,2)</f>
        <v>77.22</v>
      </c>
      <c r="R10" s="176" t="s">
        <v>207</v>
      </c>
      <c r="S10" s="176" t="s">
        <v>144</v>
      </c>
      <c r="T10" s="177" t="s">
        <v>144</v>
      </c>
      <c r="U10" s="161">
        <v>0.16</v>
      </c>
      <c r="V10" s="161">
        <f>ROUND(E10*U10,2)</f>
        <v>37.44</v>
      </c>
      <c r="W10" s="161"/>
      <c r="X10" s="161" t="s">
        <v>208</v>
      </c>
      <c r="Y10" s="151"/>
      <c r="Z10" s="151"/>
      <c r="AA10" s="151"/>
      <c r="AB10" s="151"/>
      <c r="AC10" s="151"/>
      <c r="AD10" s="151"/>
      <c r="AE10" s="151"/>
      <c r="AF10" s="151"/>
      <c r="AG10" s="151" t="s">
        <v>209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ht="22.5" outlineLevel="1" x14ac:dyDescent="0.2">
      <c r="A11" s="158"/>
      <c r="B11" s="159"/>
      <c r="C11" s="256" t="s">
        <v>218</v>
      </c>
      <c r="D11" s="257"/>
      <c r="E11" s="257"/>
      <c r="F11" s="257"/>
      <c r="G11" s="257"/>
      <c r="H11" s="161"/>
      <c r="I11" s="161"/>
      <c r="J11" s="161"/>
      <c r="K11" s="161"/>
      <c r="L11" s="161"/>
      <c r="M11" s="161"/>
      <c r="N11" s="160"/>
      <c r="O11" s="160"/>
      <c r="P11" s="160"/>
      <c r="Q11" s="160"/>
      <c r="R11" s="161"/>
      <c r="S11" s="161"/>
      <c r="T11" s="161"/>
      <c r="U11" s="161"/>
      <c r="V11" s="161"/>
      <c r="W11" s="161"/>
      <c r="X11" s="161"/>
      <c r="Y11" s="151"/>
      <c r="Z11" s="151"/>
      <c r="AA11" s="151"/>
      <c r="AB11" s="151"/>
      <c r="AC11" s="151"/>
      <c r="AD11" s="151"/>
      <c r="AE11" s="151"/>
      <c r="AF11" s="151"/>
      <c r="AG11" s="151" t="s">
        <v>219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93" t="str">
        <f>C11</f>
        <v>s naložením na dopravní prostředek, očištění povrchu od frézované plochy, opotřebování frézovacích nástrojů (nožů, upínacích kroužků, držáků) nutné ruční odstranění (vybourání) živičného krytu kolem překážek,</v>
      </c>
      <c r="BB11" s="151"/>
      <c r="BC11" s="151"/>
      <c r="BD11" s="151"/>
      <c r="BE11" s="151"/>
      <c r="BF11" s="151"/>
      <c r="BG11" s="151"/>
      <c r="BH11" s="151"/>
    </row>
    <row r="12" spans="1:60" ht="22.5" outlineLevel="1" x14ac:dyDescent="0.2">
      <c r="A12" s="171">
        <v>3</v>
      </c>
      <c r="B12" s="172" t="s">
        <v>220</v>
      </c>
      <c r="C12" s="187" t="s">
        <v>221</v>
      </c>
      <c r="D12" s="173" t="s">
        <v>222</v>
      </c>
      <c r="E12" s="174">
        <v>40</v>
      </c>
      <c r="F12" s="175"/>
      <c r="G12" s="176">
        <f>ROUND(E12*F12,2)</f>
        <v>0</v>
      </c>
      <c r="H12" s="175"/>
      <c r="I12" s="176">
        <f>ROUND(E12*H12,2)</f>
        <v>0</v>
      </c>
      <c r="J12" s="175"/>
      <c r="K12" s="176">
        <f>ROUND(E12*J12,2)</f>
        <v>0</v>
      </c>
      <c r="L12" s="176">
        <v>21</v>
      </c>
      <c r="M12" s="176">
        <f>G12*(1+L12/100)</f>
        <v>0</v>
      </c>
      <c r="N12" s="174">
        <v>0</v>
      </c>
      <c r="O12" s="174">
        <f>ROUND(E12*N12,2)</f>
        <v>0</v>
      </c>
      <c r="P12" s="174">
        <v>0</v>
      </c>
      <c r="Q12" s="174">
        <f>ROUND(E12*P12,2)</f>
        <v>0</v>
      </c>
      <c r="R12" s="176" t="s">
        <v>223</v>
      </c>
      <c r="S12" s="176" t="s">
        <v>144</v>
      </c>
      <c r="T12" s="177" t="s">
        <v>144</v>
      </c>
      <c r="U12" s="161">
        <v>0.2</v>
      </c>
      <c r="V12" s="161">
        <f>ROUND(E12*U12,2)</f>
        <v>8</v>
      </c>
      <c r="W12" s="161"/>
      <c r="X12" s="161" t="s">
        <v>208</v>
      </c>
      <c r="Y12" s="151"/>
      <c r="Z12" s="151"/>
      <c r="AA12" s="151"/>
      <c r="AB12" s="151"/>
      <c r="AC12" s="151"/>
      <c r="AD12" s="151"/>
      <c r="AE12" s="151"/>
      <c r="AF12" s="151"/>
      <c r="AG12" s="151" t="s">
        <v>209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ht="22.5" outlineLevel="1" x14ac:dyDescent="0.2">
      <c r="A13" s="158"/>
      <c r="B13" s="159"/>
      <c r="C13" s="256" t="s">
        <v>224</v>
      </c>
      <c r="D13" s="257"/>
      <c r="E13" s="257"/>
      <c r="F13" s="257"/>
      <c r="G13" s="257"/>
      <c r="H13" s="161"/>
      <c r="I13" s="161"/>
      <c r="J13" s="161"/>
      <c r="K13" s="161"/>
      <c r="L13" s="161"/>
      <c r="M13" s="161"/>
      <c r="N13" s="160"/>
      <c r="O13" s="160"/>
      <c r="P13" s="160"/>
      <c r="Q13" s="160"/>
      <c r="R13" s="161"/>
      <c r="S13" s="161"/>
      <c r="T13" s="161"/>
      <c r="U13" s="161"/>
      <c r="V13" s="161"/>
      <c r="W13" s="161"/>
      <c r="X13" s="161"/>
      <c r="Y13" s="151"/>
      <c r="Z13" s="151"/>
      <c r="AA13" s="151"/>
      <c r="AB13" s="151"/>
      <c r="AC13" s="151"/>
      <c r="AD13" s="151"/>
      <c r="AE13" s="151"/>
      <c r="AF13" s="151"/>
      <c r="AG13" s="151" t="s">
        <v>219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93" t="str">
        <f>C13</f>
        <v>na vzdálenost od hladiny vody v jímce po výšku roviny proložené osou nejvyššího bodu výtlačného potrubí. Včetně odpadní potrubí v délce do 20 m.</v>
      </c>
      <c r="BB13" s="151"/>
      <c r="BC13" s="151"/>
      <c r="BD13" s="151"/>
      <c r="BE13" s="151"/>
      <c r="BF13" s="151"/>
      <c r="BG13" s="151"/>
      <c r="BH13" s="151"/>
    </row>
    <row r="14" spans="1:60" outlineLevel="1" x14ac:dyDescent="0.2">
      <c r="A14" s="158"/>
      <c r="B14" s="159"/>
      <c r="C14" s="188" t="s">
        <v>532</v>
      </c>
      <c r="D14" s="162"/>
      <c r="E14" s="163">
        <v>40</v>
      </c>
      <c r="F14" s="161"/>
      <c r="G14" s="161"/>
      <c r="H14" s="161"/>
      <c r="I14" s="161"/>
      <c r="J14" s="161"/>
      <c r="K14" s="161"/>
      <c r="L14" s="161"/>
      <c r="M14" s="161"/>
      <c r="N14" s="160"/>
      <c r="O14" s="160"/>
      <c r="P14" s="160"/>
      <c r="Q14" s="160"/>
      <c r="R14" s="161"/>
      <c r="S14" s="161"/>
      <c r="T14" s="161"/>
      <c r="U14" s="161"/>
      <c r="V14" s="161"/>
      <c r="W14" s="161"/>
      <c r="X14" s="161"/>
      <c r="Y14" s="151"/>
      <c r="Z14" s="151"/>
      <c r="AA14" s="151"/>
      <c r="AB14" s="151"/>
      <c r="AC14" s="151"/>
      <c r="AD14" s="151"/>
      <c r="AE14" s="151"/>
      <c r="AF14" s="151"/>
      <c r="AG14" s="151" t="s">
        <v>149</v>
      </c>
      <c r="AH14" s="151">
        <v>0</v>
      </c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ht="22.5" outlineLevel="1" x14ac:dyDescent="0.2">
      <c r="A15" s="171">
        <v>4</v>
      </c>
      <c r="B15" s="172" t="s">
        <v>226</v>
      </c>
      <c r="C15" s="187" t="s">
        <v>227</v>
      </c>
      <c r="D15" s="173" t="s">
        <v>228</v>
      </c>
      <c r="E15" s="174">
        <v>5</v>
      </c>
      <c r="F15" s="175"/>
      <c r="G15" s="176">
        <f>ROUND(E15*F15,2)</f>
        <v>0</v>
      </c>
      <c r="H15" s="175"/>
      <c r="I15" s="176">
        <f>ROUND(E15*H15,2)</f>
        <v>0</v>
      </c>
      <c r="J15" s="175"/>
      <c r="K15" s="176">
        <f>ROUND(E15*J15,2)</f>
        <v>0</v>
      </c>
      <c r="L15" s="176">
        <v>21</v>
      </c>
      <c r="M15" s="176">
        <f>G15*(1+L15/100)</f>
        <v>0</v>
      </c>
      <c r="N15" s="174">
        <v>0</v>
      </c>
      <c r="O15" s="174">
        <f>ROUND(E15*N15,2)</f>
        <v>0</v>
      </c>
      <c r="P15" s="174">
        <v>0</v>
      </c>
      <c r="Q15" s="174">
        <f>ROUND(E15*P15,2)</f>
        <v>0</v>
      </c>
      <c r="R15" s="176" t="s">
        <v>223</v>
      </c>
      <c r="S15" s="176" t="s">
        <v>144</v>
      </c>
      <c r="T15" s="177" t="s">
        <v>144</v>
      </c>
      <c r="U15" s="161">
        <v>0</v>
      </c>
      <c r="V15" s="161">
        <f>ROUND(E15*U15,2)</f>
        <v>0</v>
      </c>
      <c r="W15" s="161"/>
      <c r="X15" s="161" t="s">
        <v>208</v>
      </c>
      <c r="Y15" s="151"/>
      <c r="Z15" s="151"/>
      <c r="AA15" s="151"/>
      <c r="AB15" s="151"/>
      <c r="AC15" s="151"/>
      <c r="AD15" s="151"/>
      <c r="AE15" s="151"/>
      <c r="AF15" s="151"/>
      <c r="AG15" s="151" t="s">
        <v>209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ht="22.5" outlineLevel="1" x14ac:dyDescent="0.2">
      <c r="A16" s="158"/>
      <c r="B16" s="159"/>
      <c r="C16" s="256" t="s">
        <v>229</v>
      </c>
      <c r="D16" s="257"/>
      <c r="E16" s="257"/>
      <c r="F16" s="257"/>
      <c r="G16" s="257"/>
      <c r="H16" s="161"/>
      <c r="I16" s="161"/>
      <c r="J16" s="161"/>
      <c r="K16" s="161"/>
      <c r="L16" s="161"/>
      <c r="M16" s="161"/>
      <c r="N16" s="160"/>
      <c r="O16" s="160"/>
      <c r="P16" s="160"/>
      <c r="Q16" s="160"/>
      <c r="R16" s="161"/>
      <c r="S16" s="161"/>
      <c r="T16" s="161"/>
      <c r="U16" s="161"/>
      <c r="V16" s="161"/>
      <c r="W16" s="161"/>
      <c r="X16" s="161"/>
      <c r="Y16" s="151"/>
      <c r="Z16" s="151"/>
      <c r="AA16" s="151"/>
      <c r="AB16" s="151"/>
      <c r="AC16" s="151"/>
      <c r="AD16" s="151"/>
      <c r="AE16" s="151"/>
      <c r="AF16" s="151"/>
      <c r="AG16" s="151" t="s">
        <v>219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93" t="str">
        <f>C16</f>
        <v>na vzdálenost (výšku) od hladiny vody v jímce po výšku roviny proložené osou nejvyššího bodu výtlačného potrubí. Včetně sacího a výtlačného potrubí, příp. odpadních žlabů, lešení pod čerpadlo a pod potrubí nebo pod odpadní žlaby a záložního zdroje energie.</v>
      </c>
      <c r="BB16" s="151"/>
      <c r="BC16" s="151"/>
      <c r="BD16" s="151"/>
      <c r="BE16" s="151"/>
      <c r="BF16" s="151"/>
      <c r="BG16" s="151"/>
      <c r="BH16" s="151"/>
    </row>
    <row r="17" spans="1:60" ht="22.5" outlineLevel="1" x14ac:dyDescent="0.2">
      <c r="A17" s="171">
        <v>5</v>
      </c>
      <c r="B17" s="172" t="s">
        <v>230</v>
      </c>
      <c r="C17" s="187" t="s">
        <v>231</v>
      </c>
      <c r="D17" s="173" t="s">
        <v>232</v>
      </c>
      <c r="E17" s="174">
        <v>5</v>
      </c>
      <c r="F17" s="175"/>
      <c r="G17" s="176">
        <f>ROUND(E17*F17,2)</f>
        <v>0</v>
      </c>
      <c r="H17" s="175"/>
      <c r="I17" s="176">
        <f>ROUND(E17*H17,2)</f>
        <v>0</v>
      </c>
      <c r="J17" s="175"/>
      <c r="K17" s="176">
        <f>ROUND(E17*J17,2)</f>
        <v>0</v>
      </c>
      <c r="L17" s="176">
        <v>21</v>
      </c>
      <c r="M17" s="176">
        <f>G17*(1+L17/100)</f>
        <v>0</v>
      </c>
      <c r="N17" s="174">
        <v>1.0699999999999999E-2</v>
      </c>
      <c r="O17" s="174">
        <f>ROUND(E17*N17,2)</f>
        <v>0.05</v>
      </c>
      <c r="P17" s="174">
        <v>0</v>
      </c>
      <c r="Q17" s="174">
        <f>ROUND(E17*P17,2)</f>
        <v>0</v>
      </c>
      <c r="R17" s="176" t="s">
        <v>223</v>
      </c>
      <c r="S17" s="176" t="s">
        <v>144</v>
      </c>
      <c r="T17" s="177" t="s">
        <v>144</v>
      </c>
      <c r="U17" s="161">
        <v>0.90800000000000003</v>
      </c>
      <c r="V17" s="161">
        <f>ROUND(E17*U17,2)</f>
        <v>4.54</v>
      </c>
      <c r="W17" s="161"/>
      <c r="X17" s="161" t="s">
        <v>208</v>
      </c>
      <c r="Y17" s="151"/>
      <c r="Z17" s="151"/>
      <c r="AA17" s="151"/>
      <c r="AB17" s="151"/>
      <c r="AC17" s="151"/>
      <c r="AD17" s="151"/>
      <c r="AE17" s="151"/>
      <c r="AF17" s="151"/>
      <c r="AG17" s="151" t="s">
        <v>209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ht="22.5" outlineLevel="1" x14ac:dyDescent="0.2">
      <c r="A18" s="158"/>
      <c r="B18" s="159"/>
      <c r="C18" s="256" t="s">
        <v>233</v>
      </c>
      <c r="D18" s="257"/>
      <c r="E18" s="257"/>
      <c r="F18" s="257"/>
      <c r="G18" s="257"/>
      <c r="H18" s="161"/>
      <c r="I18" s="161"/>
      <c r="J18" s="161"/>
      <c r="K18" s="161"/>
      <c r="L18" s="161"/>
      <c r="M18" s="161"/>
      <c r="N18" s="160"/>
      <c r="O18" s="160"/>
      <c r="P18" s="160"/>
      <c r="Q18" s="160"/>
      <c r="R18" s="161"/>
      <c r="S18" s="161"/>
      <c r="T18" s="161"/>
      <c r="U18" s="161"/>
      <c r="V18" s="161"/>
      <c r="W18" s="161"/>
      <c r="X18" s="161"/>
      <c r="Y18" s="151"/>
      <c r="Z18" s="151"/>
      <c r="AA18" s="151"/>
      <c r="AB18" s="151"/>
      <c r="AC18" s="151"/>
      <c r="AD18" s="151"/>
      <c r="AE18" s="151"/>
      <c r="AF18" s="151"/>
      <c r="AG18" s="151" t="s">
        <v>219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93" t="str">
        <f>C18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18" s="151"/>
      <c r="BC18" s="151"/>
      <c r="BD18" s="151"/>
      <c r="BE18" s="151"/>
      <c r="BF18" s="151"/>
      <c r="BG18" s="151"/>
      <c r="BH18" s="151"/>
    </row>
    <row r="19" spans="1:60" ht="22.5" outlineLevel="1" x14ac:dyDescent="0.2">
      <c r="A19" s="171">
        <v>6</v>
      </c>
      <c r="B19" s="172" t="s">
        <v>234</v>
      </c>
      <c r="C19" s="187" t="s">
        <v>235</v>
      </c>
      <c r="D19" s="173" t="s">
        <v>232</v>
      </c>
      <c r="E19" s="174">
        <v>1</v>
      </c>
      <c r="F19" s="175"/>
      <c r="G19" s="176">
        <f>ROUND(E19*F19,2)</f>
        <v>0</v>
      </c>
      <c r="H19" s="175"/>
      <c r="I19" s="176">
        <f>ROUND(E19*H19,2)</f>
        <v>0</v>
      </c>
      <c r="J19" s="175"/>
      <c r="K19" s="176">
        <f>ROUND(E19*J19,2)</f>
        <v>0</v>
      </c>
      <c r="L19" s="176">
        <v>21</v>
      </c>
      <c r="M19" s="176">
        <f>G19*(1+L19/100)</f>
        <v>0</v>
      </c>
      <c r="N19" s="174">
        <v>1.2710000000000001E-2</v>
      </c>
      <c r="O19" s="174">
        <f>ROUND(E19*N19,2)</f>
        <v>0.01</v>
      </c>
      <c r="P19" s="174">
        <v>0</v>
      </c>
      <c r="Q19" s="174">
        <f>ROUND(E19*P19,2)</f>
        <v>0</v>
      </c>
      <c r="R19" s="176" t="s">
        <v>223</v>
      </c>
      <c r="S19" s="176" t="s">
        <v>144</v>
      </c>
      <c r="T19" s="177" t="s">
        <v>144</v>
      </c>
      <c r="U19" s="161">
        <v>1.153</v>
      </c>
      <c r="V19" s="161">
        <f>ROUND(E19*U19,2)</f>
        <v>1.1499999999999999</v>
      </c>
      <c r="W19" s="161"/>
      <c r="X19" s="161" t="s">
        <v>208</v>
      </c>
      <c r="Y19" s="151"/>
      <c r="Z19" s="151"/>
      <c r="AA19" s="151"/>
      <c r="AB19" s="151"/>
      <c r="AC19" s="151"/>
      <c r="AD19" s="151"/>
      <c r="AE19" s="151"/>
      <c r="AF19" s="151"/>
      <c r="AG19" s="151" t="s">
        <v>209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ht="22.5" outlineLevel="1" x14ac:dyDescent="0.2">
      <c r="A20" s="158"/>
      <c r="B20" s="159"/>
      <c r="C20" s="256" t="s">
        <v>233</v>
      </c>
      <c r="D20" s="257"/>
      <c r="E20" s="257"/>
      <c r="F20" s="257"/>
      <c r="G20" s="257"/>
      <c r="H20" s="161"/>
      <c r="I20" s="161"/>
      <c r="J20" s="161"/>
      <c r="K20" s="161"/>
      <c r="L20" s="161"/>
      <c r="M20" s="161"/>
      <c r="N20" s="160"/>
      <c r="O20" s="160"/>
      <c r="P20" s="160"/>
      <c r="Q20" s="160"/>
      <c r="R20" s="161"/>
      <c r="S20" s="161"/>
      <c r="T20" s="161"/>
      <c r="U20" s="161"/>
      <c r="V20" s="161"/>
      <c r="W20" s="161"/>
      <c r="X20" s="161"/>
      <c r="Y20" s="151"/>
      <c r="Z20" s="151"/>
      <c r="AA20" s="151"/>
      <c r="AB20" s="151"/>
      <c r="AC20" s="151"/>
      <c r="AD20" s="151"/>
      <c r="AE20" s="151"/>
      <c r="AF20" s="151"/>
      <c r="AG20" s="151" t="s">
        <v>219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93" t="str">
        <f>C20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20" s="151"/>
      <c r="BC20" s="151"/>
      <c r="BD20" s="151"/>
      <c r="BE20" s="151"/>
      <c r="BF20" s="151"/>
      <c r="BG20" s="151"/>
      <c r="BH20" s="151"/>
    </row>
    <row r="21" spans="1:60" outlineLevel="1" x14ac:dyDescent="0.2">
      <c r="A21" s="171">
        <v>7</v>
      </c>
      <c r="B21" s="172" t="s">
        <v>236</v>
      </c>
      <c r="C21" s="187" t="s">
        <v>237</v>
      </c>
      <c r="D21" s="173" t="s">
        <v>232</v>
      </c>
      <c r="E21" s="174">
        <v>5</v>
      </c>
      <c r="F21" s="175"/>
      <c r="G21" s="176">
        <f>ROUND(E21*F21,2)</f>
        <v>0</v>
      </c>
      <c r="H21" s="175"/>
      <c r="I21" s="176">
        <f>ROUND(E21*H21,2)</f>
        <v>0</v>
      </c>
      <c r="J21" s="175"/>
      <c r="K21" s="176">
        <f>ROUND(E21*J21,2)</f>
        <v>0</v>
      </c>
      <c r="L21" s="176">
        <v>21</v>
      </c>
      <c r="M21" s="176">
        <f>G21*(1+L21/100)</f>
        <v>0</v>
      </c>
      <c r="N21" s="174">
        <v>2.478E-2</v>
      </c>
      <c r="O21" s="174">
        <f>ROUND(E21*N21,2)</f>
        <v>0.12</v>
      </c>
      <c r="P21" s="174">
        <v>0</v>
      </c>
      <c r="Q21" s="174">
        <f>ROUND(E21*P21,2)</f>
        <v>0</v>
      </c>
      <c r="R21" s="176" t="s">
        <v>223</v>
      </c>
      <c r="S21" s="176" t="s">
        <v>144</v>
      </c>
      <c r="T21" s="177" t="s">
        <v>144</v>
      </c>
      <c r="U21" s="161">
        <v>0.54700000000000004</v>
      </c>
      <c r="V21" s="161">
        <f>ROUND(E21*U21,2)</f>
        <v>2.74</v>
      </c>
      <c r="W21" s="161"/>
      <c r="X21" s="161" t="s">
        <v>208</v>
      </c>
      <c r="Y21" s="151"/>
      <c r="Z21" s="151"/>
      <c r="AA21" s="151"/>
      <c r="AB21" s="151"/>
      <c r="AC21" s="151"/>
      <c r="AD21" s="151"/>
      <c r="AE21" s="151"/>
      <c r="AF21" s="151"/>
      <c r="AG21" s="151" t="s">
        <v>209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ht="22.5" outlineLevel="1" x14ac:dyDescent="0.2">
      <c r="A22" s="158"/>
      <c r="B22" s="159"/>
      <c r="C22" s="256" t="s">
        <v>233</v>
      </c>
      <c r="D22" s="257"/>
      <c r="E22" s="257"/>
      <c r="F22" s="257"/>
      <c r="G22" s="257"/>
      <c r="H22" s="161"/>
      <c r="I22" s="161"/>
      <c r="J22" s="161"/>
      <c r="K22" s="161"/>
      <c r="L22" s="161"/>
      <c r="M22" s="161"/>
      <c r="N22" s="160"/>
      <c r="O22" s="160"/>
      <c r="P22" s="160"/>
      <c r="Q22" s="160"/>
      <c r="R22" s="161"/>
      <c r="S22" s="161"/>
      <c r="T22" s="161"/>
      <c r="U22" s="161"/>
      <c r="V22" s="161"/>
      <c r="W22" s="161"/>
      <c r="X22" s="161"/>
      <c r="Y22" s="151"/>
      <c r="Z22" s="151"/>
      <c r="AA22" s="151"/>
      <c r="AB22" s="151"/>
      <c r="AC22" s="151"/>
      <c r="AD22" s="151"/>
      <c r="AE22" s="151"/>
      <c r="AF22" s="151"/>
      <c r="AG22" s="151" t="s">
        <v>219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93" t="str">
        <f>C22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22" s="151"/>
      <c r="BC22" s="151"/>
      <c r="BD22" s="151"/>
      <c r="BE22" s="151"/>
      <c r="BF22" s="151"/>
      <c r="BG22" s="151"/>
      <c r="BH22" s="151"/>
    </row>
    <row r="23" spans="1:60" outlineLevel="1" x14ac:dyDescent="0.2">
      <c r="A23" s="171">
        <v>8</v>
      </c>
      <c r="B23" s="172" t="s">
        <v>238</v>
      </c>
      <c r="C23" s="187" t="s">
        <v>239</v>
      </c>
      <c r="D23" s="173" t="s">
        <v>240</v>
      </c>
      <c r="E23" s="174">
        <v>33</v>
      </c>
      <c r="F23" s="175"/>
      <c r="G23" s="176">
        <f>ROUND(E23*F23,2)</f>
        <v>0</v>
      </c>
      <c r="H23" s="175"/>
      <c r="I23" s="176">
        <f>ROUND(E23*H23,2)</f>
        <v>0</v>
      </c>
      <c r="J23" s="175"/>
      <c r="K23" s="176">
        <f>ROUND(E23*J23,2)</f>
        <v>0</v>
      </c>
      <c r="L23" s="176">
        <v>21</v>
      </c>
      <c r="M23" s="176">
        <f>G23*(1+L23/100)</f>
        <v>0</v>
      </c>
      <c r="N23" s="174">
        <v>0</v>
      </c>
      <c r="O23" s="174">
        <f>ROUND(E23*N23,2)</f>
        <v>0</v>
      </c>
      <c r="P23" s="174">
        <v>0</v>
      </c>
      <c r="Q23" s="174">
        <f>ROUND(E23*P23,2)</f>
        <v>0</v>
      </c>
      <c r="R23" s="176" t="s">
        <v>223</v>
      </c>
      <c r="S23" s="176" t="s">
        <v>144</v>
      </c>
      <c r="T23" s="177" t="s">
        <v>144</v>
      </c>
      <c r="U23" s="161">
        <v>1.55</v>
      </c>
      <c r="V23" s="161">
        <f>ROUND(E23*U23,2)</f>
        <v>51.15</v>
      </c>
      <c r="W23" s="161"/>
      <c r="X23" s="161" t="s">
        <v>208</v>
      </c>
      <c r="Y23" s="151"/>
      <c r="Z23" s="151"/>
      <c r="AA23" s="151"/>
      <c r="AB23" s="151"/>
      <c r="AC23" s="151"/>
      <c r="AD23" s="151"/>
      <c r="AE23" s="151"/>
      <c r="AF23" s="151"/>
      <c r="AG23" s="151" t="s">
        <v>209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outlineLevel="1" x14ac:dyDescent="0.2">
      <c r="A24" s="158"/>
      <c r="B24" s="159"/>
      <c r="C24" s="256" t="s">
        <v>241</v>
      </c>
      <c r="D24" s="257"/>
      <c r="E24" s="257"/>
      <c r="F24" s="257"/>
      <c r="G24" s="257"/>
      <c r="H24" s="161"/>
      <c r="I24" s="161"/>
      <c r="J24" s="161"/>
      <c r="K24" s="161"/>
      <c r="L24" s="161"/>
      <c r="M24" s="161"/>
      <c r="N24" s="160"/>
      <c r="O24" s="160"/>
      <c r="P24" s="160"/>
      <c r="Q24" s="160"/>
      <c r="R24" s="161"/>
      <c r="S24" s="161"/>
      <c r="T24" s="161"/>
      <c r="U24" s="161"/>
      <c r="V24" s="161"/>
      <c r="W24" s="161"/>
      <c r="X24" s="161"/>
      <c r="Y24" s="151"/>
      <c r="Z24" s="151"/>
      <c r="AA24" s="151"/>
      <c r="AB24" s="151"/>
      <c r="AC24" s="151"/>
      <c r="AD24" s="151"/>
      <c r="AE24" s="151"/>
      <c r="AF24" s="151"/>
      <c r="AG24" s="151" t="s">
        <v>219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93" t="str">
        <f>C24</f>
        <v>příplatek k cenám vykopávek za ztížení vykopávky v blízkosti podzemního vedení nebo výbušnin v horninách jakékoliv třídy,</v>
      </c>
      <c r="BB24" s="151"/>
      <c r="BC24" s="151"/>
      <c r="BD24" s="151"/>
      <c r="BE24" s="151"/>
      <c r="BF24" s="151"/>
      <c r="BG24" s="151"/>
      <c r="BH24" s="151"/>
    </row>
    <row r="25" spans="1:60" outlineLevel="1" x14ac:dyDescent="0.2">
      <c r="A25" s="158"/>
      <c r="B25" s="159"/>
      <c r="C25" s="188" t="s">
        <v>244</v>
      </c>
      <c r="D25" s="162"/>
      <c r="E25" s="163">
        <v>15</v>
      </c>
      <c r="F25" s="161"/>
      <c r="G25" s="161"/>
      <c r="H25" s="161"/>
      <c r="I25" s="161"/>
      <c r="J25" s="161"/>
      <c r="K25" s="161"/>
      <c r="L25" s="161"/>
      <c r="M25" s="161"/>
      <c r="N25" s="160"/>
      <c r="O25" s="160"/>
      <c r="P25" s="160"/>
      <c r="Q25" s="160"/>
      <c r="R25" s="161"/>
      <c r="S25" s="161"/>
      <c r="T25" s="161"/>
      <c r="U25" s="161"/>
      <c r="V25" s="161"/>
      <c r="W25" s="161"/>
      <c r="X25" s="161"/>
      <c r="Y25" s="151"/>
      <c r="Z25" s="151"/>
      <c r="AA25" s="151"/>
      <c r="AB25" s="151"/>
      <c r="AC25" s="151"/>
      <c r="AD25" s="151"/>
      <c r="AE25" s="151"/>
      <c r="AF25" s="151"/>
      <c r="AG25" s="151" t="s">
        <v>149</v>
      </c>
      <c r="AH25" s="151">
        <v>0</v>
      </c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">
      <c r="A26" s="158"/>
      <c r="B26" s="159"/>
      <c r="C26" s="188" t="s">
        <v>243</v>
      </c>
      <c r="D26" s="162"/>
      <c r="E26" s="163">
        <v>3</v>
      </c>
      <c r="F26" s="161"/>
      <c r="G26" s="161"/>
      <c r="H26" s="161"/>
      <c r="I26" s="161"/>
      <c r="J26" s="161"/>
      <c r="K26" s="161"/>
      <c r="L26" s="161"/>
      <c r="M26" s="161"/>
      <c r="N26" s="160"/>
      <c r="O26" s="160"/>
      <c r="P26" s="160"/>
      <c r="Q26" s="160"/>
      <c r="R26" s="161"/>
      <c r="S26" s="161"/>
      <c r="T26" s="161"/>
      <c r="U26" s="161"/>
      <c r="V26" s="161"/>
      <c r="W26" s="161"/>
      <c r="X26" s="161"/>
      <c r="Y26" s="151"/>
      <c r="Z26" s="151"/>
      <c r="AA26" s="151"/>
      <c r="AB26" s="151"/>
      <c r="AC26" s="151"/>
      <c r="AD26" s="151"/>
      <c r="AE26" s="151"/>
      <c r="AF26" s="151"/>
      <c r="AG26" s="151" t="s">
        <v>149</v>
      </c>
      <c r="AH26" s="151">
        <v>0</v>
      </c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">
      <c r="A27" s="158"/>
      <c r="B27" s="159"/>
      <c r="C27" s="188" t="s">
        <v>244</v>
      </c>
      <c r="D27" s="162"/>
      <c r="E27" s="163">
        <v>15</v>
      </c>
      <c r="F27" s="161"/>
      <c r="G27" s="161"/>
      <c r="H27" s="161"/>
      <c r="I27" s="161"/>
      <c r="J27" s="161"/>
      <c r="K27" s="161"/>
      <c r="L27" s="161"/>
      <c r="M27" s="161"/>
      <c r="N27" s="160"/>
      <c r="O27" s="160"/>
      <c r="P27" s="160"/>
      <c r="Q27" s="160"/>
      <c r="R27" s="161"/>
      <c r="S27" s="161"/>
      <c r="T27" s="161"/>
      <c r="U27" s="161"/>
      <c r="V27" s="161"/>
      <c r="W27" s="161"/>
      <c r="X27" s="161"/>
      <c r="Y27" s="151"/>
      <c r="Z27" s="151"/>
      <c r="AA27" s="151"/>
      <c r="AB27" s="151"/>
      <c r="AC27" s="151"/>
      <c r="AD27" s="151"/>
      <c r="AE27" s="151"/>
      <c r="AF27" s="151"/>
      <c r="AG27" s="151" t="s">
        <v>149</v>
      </c>
      <c r="AH27" s="151">
        <v>0</v>
      </c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ht="22.5" outlineLevel="1" x14ac:dyDescent="0.2">
      <c r="A28" s="171">
        <v>9</v>
      </c>
      <c r="B28" s="172" t="s">
        <v>245</v>
      </c>
      <c r="C28" s="187" t="s">
        <v>246</v>
      </c>
      <c r="D28" s="173" t="s">
        <v>240</v>
      </c>
      <c r="E28" s="174">
        <v>1</v>
      </c>
      <c r="F28" s="175"/>
      <c r="G28" s="176">
        <f>ROUND(E28*F28,2)</f>
        <v>0</v>
      </c>
      <c r="H28" s="175"/>
      <c r="I28" s="176">
        <f>ROUND(E28*H28,2)</f>
        <v>0</v>
      </c>
      <c r="J28" s="175"/>
      <c r="K28" s="176">
        <f>ROUND(E28*J28,2)</f>
        <v>0</v>
      </c>
      <c r="L28" s="176">
        <v>21</v>
      </c>
      <c r="M28" s="176">
        <f>G28*(1+L28/100)</f>
        <v>0</v>
      </c>
      <c r="N28" s="174">
        <v>0</v>
      </c>
      <c r="O28" s="174">
        <f>ROUND(E28*N28,2)</f>
        <v>0</v>
      </c>
      <c r="P28" s="174">
        <v>0</v>
      </c>
      <c r="Q28" s="174">
        <f>ROUND(E28*P28,2)</f>
        <v>0</v>
      </c>
      <c r="R28" s="176" t="s">
        <v>223</v>
      </c>
      <c r="S28" s="176" t="s">
        <v>144</v>
      </c>
      <c r="T28" s="177" t="s">
        <v>144</v>
      </c>
      <c r="U28" s="161">
        <v>16.54</v>
      </c>
      <c r="V28" s="161">
        <f>ROUND(E28*U28,2)</f>
        <v>16.54</v>
      </c>
      <c r="W28" s="161"/>
      <c r="X28" s="161" t="s">
        <v>208</v>
      </c>
      <c r="Y28" s="151"/>
      <c r="Z28" s="151"/>
      <c r="AA28" s="151"/>
      <c r="AB28" s="151"/>
      <c r="AC28" s="151"/>
      <c r="AD28" s="151"/>
      <c r="AE28" s="151"/>
      <c r="AF28" s="151"/>
      <c r="AG28" s="151" t="s">
        <v>209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ht="22.5" outlineLevel="1" x14ac:dyDescent="0.2">
      <c r="A29" s="158"/>
      <c r="B29" s="159"/>
      <c r="C29" s="256" t="s">
        <v>247</v>
      </c>
      <c r="D29" s="257"/>
      <c r="E29" s="257"/>
      <c r="F29" s="257"/>
      <c r="G29" s="257"/>
      <c r="H29" s="161"/>
      <c r="I29" s="161"/>
      <c r="J29" s="161"/>
      <c r="K29" s="161"/>
      <c r="L29" s="161"/>
      <c r="M29" s="161"/>
      <c r="N29" s="160"/>
      <c r="O29" s="160"/>
      <c r="P29" s="160"/>
      <c r="Q29" s="160"/>
      <c r="R29" s="161"/>
      <c r="S29" s="161"/>
      <c r="T29" s="161"/>
      <c r="U29" s="161"/>
      <c r="V29" s="161"/>
      <c r="W29" s="161"/>
      <c r="X29" s="161"/>
      <c r="Y29" s="151"/>
      <c r="Z29" s="151"/>
      <c r="AA29" s="151"/>
      <c r="AB29" s="151"/>
      <c r="AC29" s="151"/>
      <c r="AD29" s="151"/>
      <c r="AE29" s="151"/>
      <c r="AF29" s="151"/>
      <c r="AG29" s="151" t="s">
        <v>219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93" t="str">
        <f>C29</f>
        <v>korytech vodotečí, melioračních kanálech s přemístěním suti na hromady na vzdálenost do 20 m nebo s naložením na dopravní prostředek,</v>
      </c>
      <c r="BB29" s="151"/>
      <c r="BC29" s="151"/>
      <c r="BD29" s="151"/>
      <c r="BE29" s="151"/>
      <c r="BF29" s="151"/>
      <c r="BG29" s="151"/>
      <c r="BH29" s="151"/>
    </row>
    <row r="30" spans="1:60" ht="22.5" outlineLevel="1" x14ac:dyDescent="0.2">
      <c r="A30" s="171">
        <v>10</v>
      </c>
      <c r="B30" s="172" t="s">
        <v>248</v>
      </c>
      <c r="C30" s="187" t="s">
        <v>249</v>
      </c>
      <c r="D30" s="173" t="s">
        <v>240</v>
      </c>
      <c r="E30" s="174">
        <v>1</v>
      </c>
      <c r="F30" s="175"/>
      <c r="G30" s="176">
        <f>ROUND(E30*F30,2)</f>
        <v>0</v>
      </c>
      <c r="H30" s="175"/>
      <c r="I30" s="176">
        <f>ROUND(E30*H30,2)</f>
        <v>0</v>
      </c>
      <c r="J30" s="175"/>
      <c r="K30" s="176">
        <f>ROUND(E30*J30,2)</f>
        <v>0</v>
      </c>
      <c r="L30" s="176">
        <v>21</v>
      </c>
      <c r="M30" s="176">
        <f>G30*(1+L30/100)</f>
        <v>0</v>
      </c>
      <c r="N30" s="174">
        <v>0</v>
      </c>
      <c r="O30" s="174">
        <f>ROUND(E30*N30,2)</f>
        <v>0</v>
      </c>
      <c r="P30" s="174">
        <v>0</v>
      </c>
      <c r="Q30" s="174">
        <f>ROUND(E30*P30,2)</f>
        <v>0</v>
      </c>
      <c r="R30" s="176" t="s">
        <v>223</v>
      </c>
      <c r="S30" s="176" t="s">
        <v>144</v>
      </c>
      <c r="T30" s="177" t="s">
        <v>144</v>
      </c>
      <c r="U30" s="161">
        <v>0.77</v>
      </c>
      <c r="V30" s="161">
        <f>ROUND(E30*U30,2)</f>
        <v>0.77</v>
      </c>
      <c r="W30" s="161"/>
      <c r="X30" s="161" t="s">
        <v>208</v>
      </c>
      <c r="Y30" s="151"/>
      <c r="Z30" s="151"/>
      <c r="AA30" s="151"/>
      <c r="AB30" s="151"/>
      <c r="AC30" s="151"/>
      <c r="AD30" s="151"/>
      <c r="AE30" s="151"/>
      <c r="AF30" s="151"/>
      <c r="AG30" s="151" t="s">
        <v>209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ht="22.5" outlineLevel="1" x14ac:dyDescent="0.2">
      <c r="A31" s="158"/>
      <c r="B31" s="159"/>
      <c r="C31" s="256" t="s">
        <v>247</v>
      </c>
      <c r="D31" s="257"/>
      <c r="E31" s="257"/>
      <c r="F31" s="257"/>
      <c r="G31" s="257"/>
      <c r="H31" s="161"/>
      <c r="I31" s="161"/>
      <c r="J31" s="161"/>
      <c r="K31" s="161"/>
      <c r="L31" s="161"/>
      <c r="M31" s="161"/>
      <c r="N31" s="160"/>
      <c r="O31" s="160"/>
      <c r="P31" s="160"/>
      <c r="Q31" s="160"/>
      <c r="R31" s="161"/>
      <c r="S31" s="161"/>
      <c r="T31" s="161"/>
      <c r="U31" s="161"/>
      <c r="V31" s="161"/>
      <c r="W31" s="161"/>
      <c r="X31" s="161"/>
      <c r="Y31" s="151"/>
      <c r="Z31" s="151"/>
      <c r="AA31" s="151"/>
      <c r="AB31" s="151"/>
      <c r="AC31" s="151"/>
      <c r="AD31" s="151"/>
      <c r="AE31" s="151"/>
      <c r="AF31" s="151"/>
      <c r="AG31" s="151" t="s">
        <v>219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93" t="str">
        <f>C31</f>
        <v>korytech vodotečí, melioračních kanálech s přemístěním suti na hromady na vzdálenost do 20 m nebo s naložením na dopravní prostředek,</v>
      </c>
      <c r="BB31" s="151"/>
      <c r="BC31" s="151"/>
      <c r="BD31" s="151"/>
      <c r="BE31" s="151"/>
      <c r="BF31" s="151"/>
      <c r="BG31" s="151"/>
      <c r="BH31" s="151"/>
    </row>
    <row r="32" spans="1:60" outlineLevel="1" x14ac:dyDescent="0.2">
      <c r="A32" s="171">
        <v>11</v>
      </c>
      <c r="B32" s="172" t="s">
        <v>533</v>
      </c>
      <c r="C32" s="187" t="s">
        <v>534</v>
      </c>
      <c r="D32" s="173" t="s">
        <v>240</v>
      </c>
      <c r="E32" s="174">
        <v>37.200000000000003</v>
      </c>
      <c r="F32" s="175"/>
      <c r="G32" s="176">
        <f>ROUND(E32*F32,2)</f>
        <v>0</v>
      </c>
      <c r="H32" s="175"/>
      <c r="I32" s="176">
        <f>ROUND(E32*H32,2)</f>
        <v>0</v>
      </c>
      <c r="J32" s="175"/>
      <c r="K32" s="176">
        <f>ROUND(E32*J32,2)</f>
        <v>0</v>
      </c>
      <c r="L32" s="176">
        <v>21</v>
      </c>
      <c r="M32" s="176">
        <f>G32*(1+L32/100)</f>
        <v>0</v>
      </c>
      <c r="N32" s="174">
        <v>0</v>
      </c>
      <c r="O32" s="174">
        <f>ROUND(E32*N32,2)</f>
        <v>0</v>
      </c>
      <c r="P32" s="174">
        <v>0</v>
      </c>
      <c r="Q32" s="174">
        <f>ROUND(E32*P32,2)</f>
        <v>0</v>
      </c>
      <c r="R32" s="176" t="s">
        <v>223</v>
      </c>
      <c r="S32" s="176" t="s">
        <v>144</v>
      </c>
      <c r="T32" s="177" t="s">
        <v>144</v>
      </c>
      <c r="U32" s="161">
        <v>2.9649999999999999</v>
      </c>
      <c r="V32" s="161">
        <f>ROUND(E32*U32,2)</f>
        <v>110.3</v>
      </c>
      <c r="W32" s="161"/>
      <c r="X32" s="161" t="s">
        <v>208</v>
      </c>
      <c r="Y32" s="151"/>
      <c r="Z32" s="151"/>
      <c r="AA32" s="151"/>
      <c r="AB32" s="151"/>
      <c r="AC32" s="151"/>
      <c r="AD32" s="151"/>
      <c r="AE32" s="151"/>
      <c r="AF32" s="151"/>
      <c r="AG32" s="151" t="s">
        <v>209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ht="22.5" outlineLevel="1" x14ac:dyDescent="0.2">
      <c r="A33" s="158"/>
      <c r="B33" s="159"/>
      <c r="C33" s="256" t="s">
        <v>535</v>
      </c>
      <c r="D33" s="257"/>
      <c r="E33" s="257"/>
      <c r="F33" s="257"/>
      <c r="G33" s="257"/>
      <c r="H33" s="161"/>
      <c r="I33" s="161"/>
      <c r="J33" s="161"/>
      <c r="K33" s="161"/>
      <c r="L33" s="161"/>
      <c r="M33" s="161"/>
      <c r="N33" s="160"/>
      <c r="O33" s="160"/>
      <c r="P33" s="160"/>
      <c r="Q33" s="160"/>
      <c r="R33" s="161"/>
      <c r="S33" s="161"/>
      <c r="T33" s="161"/>
      <c r="U33" s="161"/>
      <c r="V33" s="161"/>
      <c r="W33" s="161"/>
      <c r="X33" s="161"/>
      <c r="Y33" s="151"/>
      <c r="Z33" s="151"/>
      <c r="AA33" s="151"/>
      <c r="AB33" s="151"/>
      <c r="AC33" s="151"/>
      <c r="AD33" s="151"/>
      <c r="AE33" s="151"/>
      <c r="AF33" s="151"/>
      <c r="AG33" s="151" t="s">
        <v>219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93" t="str">
        <f>C33</f>
        <v>s urovnáním dna do předepsaného profilu a spádu, s případně nutným přemístěním výkopku ve výkopišti a dále buď s přemístěním výkopku na přilehlém terénu na vzdálenost do 3 m od kraje jámy nebo s naložením na dopravní prostředek</v>
      </c>
      <c r="BB33" s="151"/>
      <c r="BC33" s="151"/>
      <c r="BD33" s="151"/>
      <c r="BE33" s="151"/>
      <c r="BF33" s="151"/>
      <c r="BG33" s="151"/>
      <c r="BH33" s="151"/>
    </row>
    <row r="34" spans="1:60" outlineLevel="1" x14ac:dyDescent="0.2">
      <c r="A34" s="158"/>
      <c r="B34" s="159"/>
      <c r="C34" s="188" t="s">
        <v>536</v>
      </c>
      <c r="D34" s="162"/>
      <c r="E34" s="163">
        <v>37.200000000000003</v>
      </c>
      <c r="F34" s="161"/>
      <c r="G34" s="161"/>
      <c r="H34" s="161"/>
      <c r="I34" s="161"/>
      <c r="J34" s="161"/>
      <c r="K34" s="161"/>
      <c r="L34" s="161"/>
      <c r="M34" s="161"/>
      <c r="N34" s="160"/>
      <c r="O34" s="160"/>
      <c r="P34" s="160"/>
      <c r="Q34" s="160"/>
      <c r="R34" s="161"/>
      <c r="S34" s="161"/>
      <c r="T34" s="161"/>
      <c r="U34" s="161"/>
      <c r="V34" s="161"/>
      <c r="W34" s="161"/>
      <c r="X34" s="161"/>
      <c r="Y34" s="151"/>
      <c r="Z34" s="151"/>
      <c r="AA34" s="151"/>
      <c r="AB34" s="151"/>
      <c r="AC34" s="151"/>
      <c r="AD34" s="151"/>
      <c r="AE34" s="151"/>
      <c r="AF34" s="151"/>
      <c r="AG34" s="151" t="s">
        <v>149</v>
      </c>
      <c r="AH34" s="151">
        <v>0</v>
      </c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">
      <c r="A35" s="171">
        <v>12</v>
      </c>
      <c r="B35" s="172" t="s">
        <v>537</v>
      </c>
      <c r="C35" s="187" t="s">
        <v>538</v>
      </c>
      <c r="D35" s="173" t="s">
        <v>240</v>
      </c>
      <c r="E35" s="174">
        <v>18.600000000000001</v>
      </c>
      <c r="F35" s="175"/>
      <c r="G35" s="176">
        <f>ROUND(E35*F35,2)</f>
        <v>0</v>
      </c>
      <c r="H35" s="175"/>
      <c r="I35" s="176">
        <f>ROUND(E35*H35,2)</f>
        <v>0</v>
      </c>
      <c r="J35" s="175"/>
      <c r="K35" s="176">
        <f>ROUND(E35*J35,2)</f>
        <v>0</v>
      </c>
      <c r="L35" s="176">
        <v>21</v>
      </c>
      <c r="M35" s="176">
        <f>G35*(1+L35/100)</f>
        <v>0</v>
      </c>
      <c r="N35" s="174">
        <v>0</v>
      </c>
      <c r="O35" s="174">
        <f>ROUND(E35*N35,2)</f>
        <v>0</v>
      </c>
      <c r="P35" s="174">
        <v>0</v>
      </c>
      <c r="Q35" s="174">
        <f>ROUND(E35*P35,2)</f>
        <v>0</v>
      </c>
      <c r="R35" s="176" t="s">
        <v>223</v>
      </c>
      <c r="S35" s="176" t="s">
        <v>144</v>
      </c>
      <c r="T35" s="177" t="s">
        <v>144</v>
      </c>
      <c r="U35" s="161">
        <v>0.154</v>
      </c>
      <c r="V35" s="161">
        <f>ROUND(E35*U35,2)</f>
        <v>2.86</v>
      </c>
      <c r="W35" s="161"/>
      <c r="X35" s="161" t="s">
        <v>208</v>
      </c>
      <c r="Y35" s="151"/>
      <c r="Z35" s="151"/>
      <c r="AA35" s="151"/>
      <c r="AB35" s="151"/>
      <c r="AC35" s="151"/>
      <c r="AD35" s="151"/>
      <c r="AE35" s="151"/>
      <c r="AF35" s="151"/>
      <c r="AG35" s="151" t="s">
        <v>209</v>
      </c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ht="22.5" outlineLevel="1" x14ac:dyDescent="0.2">
      <c r="A36" s="158"/>
      <c r="B36" s="159"/>
      <c r="C36" s="256" t="s">
        <v>535</v>
      </c>
      <c r="D36" s="257"/>
      <c r="E36" s="257"/>
      <c r="F36" s="257"/>
      <c r="G36" s="257"/>
      <c r="H36" s="161"/>
      <c r="I36" s="161"/>
      <c r="J36" s="161"/>
      <c r="K36" s="161"/>
      <c r="L36" s="161"/>
      <c r="M36" s="161"/>
      <c r="N36" s="160"/>
      <c r="O36" s="160"/>
      <c r="P36" s="160"/>
      <c r="Q36" s="160"/>
      <c r="R36" s="161"/>
      <c r="S36" s="161"/>
      <c r="T36" s="161"/>
      <c r="U36" s="161"/>
      <c r="V36" s="161"/>
      <c r="W36" s="161"/>
      <c r="X36" s="161"/>
      <c r="Y36" s="151"/>
      <c r="Z36" s="151"/>
      <c r="AA36" s="151"/>
      <c r="AB36" s="151"/>
      <c r="AC36" s="151"/>
      <c r="AD36" s="151"/>
      <c r="AE36" s="151"/>
      <c r="AF36" s="151"/>
      <c r="AG36" s="151" t="s">
        <v>219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93" t="str">
        <f>C36</f>
        <v>s urovnáním dna do předepsaného profilu a spádu, s případně nutným přemístěním výkopku ve výkopišti a dále buď s přemístěním výkopku na přilehlém terénu na vzdálenost do 3 m od kraje jámy nebo s naložením na dopravní prostředek</v>
      </c>
      <c r="BB36" s="151"/>
      <c r="BC36" s="151"/>
      <c r="BD36" s="151"/>
      <c r="BE36" s="151"/>
      <c r="BF36" s="151"/>
      <c r="BG36" s="151"/>
      <c r="BH36" s="151"/>
    </row>
    <row r="37" spans="1:60" outlineLevel="1" x14ac:dyDescent="0.2">
      <c r="A37" s="171">
        <v>13</v>
      </c>
      <c r="B37" s="172" t="s">
        <v>250</v>
      </c>
      <c r="C37" s="187" t="s">
        <v>251</v>
      </c>
      <c r="D37" s="173" t="s">
        <v>240</v>
      </c>
      <c r="E37" s="174">
        <v>269.10000000000002</v>
      </c>
      <c r="F37" s="175"/>
      <c r="G37" s="176">
        <f>ROUND(E37*F37,2)</f>
        <v>0</v>
      </c>
      <c r="H37" s="175"/>
      <c r="I37" s="176">
        <f>ROUND(E37*H37,2)</f>
        <v>0</v>
      </c>
      <c r="J37" s="175"/>
      <c r="K37" s="176">
        <f>ROUND(E37*J37,2)</f>
        <v>0</v>
      </c>
      <c r="L37" s="176">
        <v>21</v>
      </c>
      <c r="M37" s="176">
        <f>G37*(1+L37/100)</f>
        <v>0</v>
      </c>
      <c r="N37" s="174">
        <v>0</v>
      </c>
      <c r="O37" s="174">
        <f>ROUND(E37*N37,2)</f>
        <v>0</v>
      </c>
      <c r="P37" s="174">
        <v>0</v>
      </c>
      <c r="Q37" s="174">
        <f>ROUND(E37*P37,2)</f>
        <v>0</v>
      </c>
      <c r="R37" s="176" t="s">
        <v>223</v>
      </c>
      <c r="S37" s="176" t="s">
        <v>144</v>
      </c>
      <c r="T37" s="177" t="s">
        <v>144</v>
      </c>
      <c r="U37" s="161">
        <v>0.16</v>
      </c>
      <c r="V37" s="161">
        <f>ROUND(E37*U37,2)</f>
        <v>43.06</v>
      </c>
      <c r="W37" s="161"/>
      <c r="X37" s="161" t="s">
        <v>208</v>
      </c>
      <c r="Y37" s="151"/>
      <c r="Z37" s="151"/>
      <c r="AA37" s="151"/>
      <c r="AB37" s="151"/>
      <c r="AC37" s="151"/>
      <c r="AD37" s="151"/>
      <c r="AE37" s="151"/>
      <c r="AF37" s="151"/>
      <c r="AG37" s="151" t="s">
        <v>209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ht="33.75" outlineLevel="1" x14ac:dyDescent="0.2">
      <c r="A38" s="158"/>
      <c r="B38" s="159"/>
      <c r="C38" s="256" t="s">
        <v>252</v>
      </c>
      <c r="D38" s="257"/>
      <c r="E38" s="257"/>
      <c r="F38" s="257"/>
      <c r="G38" s="257"/>
      <c r="H38" s="161"/>
      <c r="I38" s="161"/>
      <c r="J38" s="161"/>
      <c r="K38" s="161"/>
      <c r="L38" s="161"/>
      <c r="M38" s="161"/>
      <c r="N38" s="160"/>
      <c r="O38" s="160"/>
      <c r="P38" s="160"/>
      <c r="Q38" s="160"/>
      <c r="R38" s="161"/>
      <c r="S38" s="161"/>
      <c r="T38" s="161"/>
      <c r="U38" s="161"/>
      <c r="V38" s="161"/>
      <c r="W38" s="161"/>
      <c r="X38" s="161"/>
      <c r="Y38" s="151"/>
      <c r="Z38" s="151"/>
      <c r="AA38" s="151"/>
      <c r="AB38" s="151"/>
      <c r="AC38" s="151"/>
      <c r="AD38" s="151"/>
      <c r="AE38" s="151"/>
      <c r="AF38" s="151"/>
      <c r="AG38" s="151" t="s">
        <v>219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93" t="str">
        <f>C38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38" s="151"/>
      <c r="BC38" s="151"/>
      <c r="BD38" s="151"/>
      <c r="BE38" s="151"/>
      <c r="BF38" s="151"/>
      <c r="BG38" s="151"/>
      <c r="BH38" s="151"/>
    </row>
    <row r="39" spans="1:60" outlineLevel="1" x14ac:dyDescent="0.2">
      <c r="A39" s="158"/>
      <c r="B39" s="159"/>
      <c r="C39" s="188" t="s">
        <v>539</v>
      </c>
      <c r="D39" s="162"/>
      <c r="E39" s="163">
        <v>269.10000000000002</v>
      </c>
      <c r="F39" s="161"/>
      <c r="G39" s="161"/>
      <c r="H39" s="161"/>
      <c r="I39" s="161"/>
      <c r="J39" s="161"/>
      <c r="K39" s="161"/>
      <c r="L39" s="161"/>
      <c r="M39" s="161"/>
      <c r="N39" s="160"/>
      <c r="O39" s="160"/>
      <c r="P39" s="160"/>
      <c r="Q39" s="160"/>
      <c r="R39" s="161"/>
      <c r="S39" s="161"/>
      <c r="T39" s="161"/>
      <c r="U39" s="161"/>
      <c r="V39" s="161"/>
      <c r="W39" s="161"/>
      <c r="X39" s="161"/>
      <c r="Y39" s="151"/>
      <c r="Z39" s="151"/>
      <c r="AA39" s="151"/>
      <c r="AB39" s="151"/>
      <c r="AC39" s="151"/>
      <c r="AD39" s="151"/>
      <c r="AE39" s="151"/>
      <c r="AF39" s="151"/>
      <c r="AG39" s="151" t="s">
        <v>149</v>
      </c>
      <c r="AH39" s="151">
        <v>0</v>
      </c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 x14ac:dyDescent="0.2">
      <c r="A40" s="171">
        <v>14</v>
      </c>
      <c r="B40" s="172" t="s">
        <v>267</v>
      </c>
      <c r="C40" s="187" t="s">
        <v>268</v>
      </c>
      <c r="D40" s="173" t="s">
        <v>240</v>
      </c>
      <c r="E40" s="174">
        <v>134.55000000000001</v>
      </c>
      <c r="F40" s="175"/>
      <c r="G40" s="176">
        <f>ROUND(E40*F40,2)</f>
        <v>0</v>
      </c>
      <c r="H40" s="175"/>
      <c r="I40" s="176">
        <f>ROUND(E40*H40,2)</f>
        <v>0</v>
      </c>
      <c r="J40" s="175"/>
      <c r="K40" s="176">
        <f>ROUND(E40*J40,2)</f>
        <v>0</v>
      </c>
      <c r="L40" s="176">
        <v>21</v>
      </c>
      <c r="M40" s="176">
        <f>G40*(1+L40/100)</f>
        <v>0</v>
      </c>
      <c r="N40" s="174">
        <v>0</v>
      </c>
      <c r="O40" s="174">
        <f>ROUND(E40*N40,2)</f>
        <v>0</v>
      </c>
      <c r="P40" s="174">
        <v>0</v>
      </c>
      <c r="Q40" s="174">
        <f>ROUND(E40*P40,2)</f>
        <v>0</v>
      </c>
      <c r="R40" s="176" t="s">
        <v>223</v>
      </c>
      <c r="S40" s="176" t="s">
        <v>144</v>
      </c>
      <c r="T40" s="177" t="s">
        <v>144</v>
      </c>
      <c r="U40" s="161">
        <v>0.08</v>
      </c>
      <c r="V40" s="161">
        <f>ROUND(E40*U40,2)</f>
        <v>10.76</v>
      </c>
      <c r="W40" s="161"/>
      <c r="X40" s="161" t="s">
        <v>208</v>
      </c>
      <c r="Y40" s="151"/>
      <c r="Z40" s="151"/>
      <c r="AA40" s="151"/>
      <c r="AB40" s="151"/>
      <c r="AC40" s="151"/>
      <c r="AD40" s="151"/>
      <c r="AE40" s="151"/>
      <c r="AF40" s="151"/>
      <c r="AG40" s="151" t="s">
        <v>209</v>
      </c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ht="33.75" outlineLevel="1" x14ac:dyDescent="0.2">
      <c r="A41" s="158"/>
      <c r="B41" s="159"/>
      <c r="C41" s="256" t="s">
        <v>252</v>
      </c>
      <c r="D41" s="257"/>
      <c r="E41" s="257"/>
      <c r="F41" s="257"/>
      <c r="G41" s="257"/>
      <c r="H41" s="161"/>
      <c r="I41" s="161"/>
      <c r="J41" s="161"/>
      <c r="K41" s="161"/>
      <c r="L41" s="161"/>
      <c r="M41" s="161"/>
      <c r="N41" s="160"/>
      <c r="O41" s="160"/>
      <c r="P41" s="160"/>
      <c r="Q41" s="160"/>
      <c r="R41" s="161"/>
      <c r="S41" s="161"/>
      <c r="T41" s="161"/>
      <c r="U41" s="161"/>
      <c r="V41" s="161"/>
      <c r="W41" s="161"/>
      <c r="X41" s="161"/>
      <c r="Y41" s="151"/>
      <c r="Z41" s="151"/>
      <c r="AA41" s="151"/>
      <c r="AB41" s="151"/>
      <c r="AC41" s="151"/>
      <c r="AD41" s="151"/>
      <c r="AE41" s="151"/>
      <c r="AF41" s="151"/>
      <c r="AG41" s="151" t="s">
        <v>219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93" t="str">
        <f>C41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41" s="151"/>
      <c r="BC41" s="151"/>
      <c r="BD41" s="151"/>
      <c r="BE41" s="151"/>
      <c r="BF41" s="151"/>
      <c r="BG41" s="151"/>
      <c r="BH41" s="151"/>
    </row>
    <row r="42" spans="1:60" outlineLevel="1" x14ac:dyDescent="0.2">
      <c r="A42" s="171">
        <v>15</v>
      </c>
      <c r="B42" s="172" t="s">
        <v>495</v>
      </c>
      <c r="C42" s="187" t="s">
        <v>496</v>
      </c>
      <c r="D42" s="173" t="s">
        <v>232</v>
      </c>
      <c r="E42" s="174">
        <v>140</v>
      </c>
      <c r="F42" s="175"/>
      <c r="G42" s="176">
        <f>ROUND(E42*F42,2)</f>
        <v>0</v>
      </c>
      <c r="H42" s="175"/>
      <c r="I42" s="176">
        <f>ROUND(E42*H42,2)</f>
        <v>0</v>
      </c>
      <c r="J42" s="175"/>
      <c r="K42" s="176">
        <f>ROUND(E42*J42,2)</f>
        <v>0</v>
      </c>
      <c r="L42" s="176">
        <v>21</v>
      </c>
      <c r="M42" s="176">
        <f>G42*(1+L42/100)</f>
        <v>0</v>
      </c>
      <c r="N42" s="174">
        <v>5.2199999999999998E-3</v>
      </c>
      <c r="O42" s="174">
        <f>ROUND(E42*N42,2)</f>
        <v>0.73</v>
      </c>
      <c r="P42" s="174">
        <v>0</v>
      </c>
      <c r="Q42" s="174">
        <f>ROUND(E42*P42,2)</f>
        <v>0</v>
      </c>
      <c r="R42" s="176" t="s">
        <v>223</v>
      </c>
      <c r="S42" s="176" t="s">
        <v>144</v>
      </c>
      <c r="T42" s="177" t="s">
        <v>144</v>
      </c>
      <c r="U42" s="161">
        <v>2.2138599999999999</v>
      </c>
      <c r="V42" s="161">
        <f>ROUND(E42*U42,2)</f>
        <v>309.94</v>
      </c>
      <c r="W42" s="161"/>
      <c r="X42" s="161" t="s">
        <v>208</v>
      </c>
      <c r="Y42" s="151"/>
      <c r="Z42" s="151"/>
      <c r="AA42" s="151"/>
      <c r="AB42" s="151"/>
      <c r="AC42" s="151"/>
      <c r="AD42" s="151"/>
      <c r="AE42" s="151"/>
      <c r="AF42" s="151"/>
      <c r="AG42" s="151" t="s">
        <v>209</v>
      </c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ht="22.5" outlineLevel="1" x14ac:dyDescent="0.2">
      <c r="A43" s="158"/>
      <c r="B43" s="159"/>
      <c r="C43" s="256" t="s">
        <v>497</v>
      </c>
      <c r="D43" s="257"/>
      <c r="E43" s="257"/>
      <c r="F43" s="257"/>
      <c r="G43" s="257"/>
      <c r="H43" s="161"/>
      <c r="I43" s="161"/>
      <c r="J43" s="161"/>
      <c r="K43" s="161"/>
      <c r="L43" s="161"/>
      <c r="M43" s="161"/>
      <c r="N43" s="160"/>
      <c r="O43" s="160"/>
      <c r="P43" s="160"/>
      <c r="Q43" s="160"/>
      <c r="R43" s="161"/>
      <c r="S43" s="161"/>
      <c r="T43" s="161"/>
      <c r="U43" s="161"/>
      <c r="V43" s="161"/>
      <c r="W43" s="161"/>
      <c r="X43" s="161"/>
      <c r="Y43" s="151"/>
      <c r="Z43" s="151"/>
      <c r="AA43" s="151"/>
      <c r="AB43" s="151"/>
      <c r="AC43" s="151"/>
      <c r="AD43" s="151"/>
      <c r="AE43" s="151"/>
      <c r="AF43" s="151"/>
      <c r="AG43" s="151" t="s">
        <v>219</v>
      </c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93" t="str">
        <f>C43</f>
        <v>Horizontálně řízené vrtání, vtažení potrubí na principu rozplavování a rozrušování zeminy pomocí vysokotlaké směsi vody a bentonitu. Případné svařování vtahovaného potrubí.</v>
      </c>
      <c r="BB43" s="151"/>
      <c r="BC43" s="151"/>
      <c r="BD43" s="151"/>
      <c r="BE43" s="151"/>
      <c r="BF43" s="151"/>
      <c r="BG43" s="151"/>
      <c r="BH43" s="151"/>
    </row>
    <row r="44" spans="1:60" ht="22.5" outlineLevel="1" x14ac:dyDescent="0.2">
      <c r="A44" s="171">
        <v>16</v>
      </c>
      <c r="B44" s="172" t="s">
        <v>302</v>
      </c>
      <c r="C44" s="187" t="s">
        <v>303</v>
      </c>
      <c r="D44" s="173" t="s">
        <v>206</v>
      </c>
      <c r="E44" s="174">
        <v>60</v>
      </c>
      <c r="F44" s="175"/>
      <c r="G44" s="176">
        <f>ROUND(E44*F44,2)</f>
        <v>0</v>
      </c>
      <c r="H44" s="175"/>
      <c r="I44" s="176">
        <f>ROUND(E44*H44,2)</f>
        <v>0</v>
      </c>
      <c r="J44" s="175"/>
      <c r="K44" s="176">
        <f>ROUND(E44*J44,2)</f>
        <v>0</v>
      </c>
      <c r="L44" s="176">
        <v>21</v>
      </c>
      <c r="M44" s="176">
        <f>G44*(1+L44/100)</f>
        <v>0</v>
      </c>
      <c r="N44" s="174">
        <v>9.8999999999999999E-4</v>
      </c>
      <c r="O44" s="174">
        <f>ROUND(E44*N44,2)</f>
        <v>0.06</v>
      </c>
      <c r="P44" s="174">
        <v>0</v>
      </c>
      <c r="Q44" s="174">
        <f>ROUND(E44*P44,2)</f>
        <v>0</v>
      </c>
      <c r="R44" s="176" t="s">
        <v>223</v>
      </c>
      <c r="S44" s="176" t="s">
        <v>144</v>
      </c>
      <c r="T44" s="177" t="s">
        <v>144</v>
      </c>
      <c r="U44" s="161">
        <v>0.23599999999999999</v>
      </c>
      <c r="V44" s="161">
        <f>ROUND(E44*U44,2)</f>
        <v>14.16</v>
      </c>
      <c r="W44" s="161"/>
      <c r="X44" s="161" t="s">
        <v>208</v>
      </c>
      <c r="Y44" s="151"/>
      <c r="Z44" s="151"/>
      <c r="AA44" s="151"/>
      <c r="AB44" s="151"/>
      <c r="AC44" s="151"/>
      <c r="AD44" s="151"/>
      <c r="AE44" s="151"/>
      <c r="AF44" s="151"/>
      <c r="AG44" s="151" t="s">
        <v>209</v>
      </c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 x14ac:dyDescent="0.2">
      <c r="A45" s="158"/>
      <c r="B45" s="159"/>
      <c r="C45" s="256" t="s">
        <v>304</v>
      </c>
      <c r="D45" s="257"/>
      <c r="E45" s="257"/>
      <c r="F45" s="257"/>
      <c r="G45" s="257"/>
      <c r="H45" s="161"/>
      <c r="I45" s="161"/>
      <c r="J45" s="161"/>
      <c r="K45" s="161"/>
      <c r="L45" s="161"/>
      <c r="M45" s="161"/>
      <c r="N45" s="160"/>
      <c r="O45" s="160"/>
      <c r="P45" s="160"/>
      <c r="Q45" s="160"/>
      <c r="R45" s="161"/>
      <c r="S45" s="161"/>
      <c r="T45" s="161"/>
      <c r="U45" s="161"/>
      <c r="V45" s="161"/>
      <c r="W45" s="161"/>
      <c r="X45" s="161"/>
      <c r="Y45" s="151"/>
      <c r="Z45" s="151"/>
      <c r="AA45" s="151"/>
      <c r="AB45" s="151"/>
      <c r="AC45" s="151"/>
      <c r="AD45" s="151"/>
      <c r="AE45" s="151"/>
      <c r="AF45" s="151"/>
      <c r="AG45" s="151" t="s">
        <v>219</v>
      </c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">
      <c r="A46" s="158"/>
      <c r="B46" s="159"/>
      <c r="C46" s="188" t="s">
        <v>305</v>
      </c>
      <c r="D46" s="162"/>
      <c r="E46" s="163">
        <v>60</v>
      </c>
      <c r="F46" s="161"/>
      <c r="G46" s="161"/>
      <c r="H46" s="161"/>
      <c r="I46" s="161"/>
      <c r="J46" s="161"/>
      <c r="K46" s="161"/>
      <c r="L46" s="161"/>
      <c r="M46" s="161"/>
      <c r="N46" s="160"/>
      <c r="O46" s="160"/>
      <c r="P46" s="160"/>
      <c r="Q46" s="160"/>
      <c r="R46" s="161"/>
      <c r="S46" s="161"/>
      <c r="T46" s="161"/>
      <c r="U46" s="161"/>
      <c r="V46" s="161"/>
      <c r="W46" s="161"/>
      <c r="X46" s="161"/>
      <c r="Y46" s="151"/>
      <c r="Z46" s="151"/>
      <c r="AA46" s="151"/>
      <c r="AB46" s="151"/>
      <c r="AC46" s="151"/>
      <c r="AD46" s="151"/>
      <c r="AE46" s="151"/>
      <c r="AF46" s="151"/>
      <c r="AG46" s="151" t="s">
        <v>149</v>
      </c>
      <c r="AH46" s="151">
        <v>0</v>
      </c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">
      <c r="A47" s="171">
        <v>17</v>
      </c>
      <c r="B47" s="172" t="s">
        <v>306</v>
      </c>
      <c r="C47" s="187" t="s">
        <v>307</v>
      </c>
      <c r="D47" s="173" t="s">
        <v>206</v>
      </c>
      <c r="E47" s="174">
        <v>60</v>
      </c>
      <c r="F47" s="175"/>
      <c r="G47" s="176">
        <f>ROUND(E47*F47,2)</f>
        <v>0</v>
      </c>
      <c r="H47" s="175"/>
      <c r="I47" s="176">
        <f>ROUND(E47*H47,2)</f>
        <v>0</v>
      </c>
      <c r="J47" s="175"/>
      <c r="K47" s="176">
        <f>ROUND(E47*J47,2)</f>
        <v>0</v>
      </c>
      <c r="L47" s="176">
        <v>21</v>
      </c>
      <c r="M47" s="176">
        <f>G47*(1+L47/100)</f>
        <v>0</v>
      </c>
      <c r="N47" s="174">
        <v>0</v>
      </c>
      <c r="O47" s="174">
        <f>ROUND(E47*N47,2)</f>
        <v>0</v>
      </c>
      <c r="P47" s="174">
        <v>0</v>
      </c>
      <c r="Q47" s="174">
        <f>ROUND(E47*P47,2)</f>
        <v>0</v>
      </c>
      <c r="R47" s="176" t="s">
        <v>223</v>
      </c>
      <c r="S47" s="176" t="s">
        <v>144</v>
      </c>
      <c r="T47" s="177" t="s">
        <v>144</v>
      </c>
      <c r="U47" s="161">
        <v>7.0000000000000007E-2</v>
      </c>
      <c r="V47" s="161">
        <f>ROUND(E47*U47,2)</f>
        <v>4.2</v>
      </c>
      <c r="W47" s="161"/>
      <c r="X47" s="161" t="s">
        <v>208</v>
      </c>
      <c r="Y47" s="151"/>
      <c r="Z47" s="151"/>
      <c r="AA47" s="151"/>
      <c r="AB47" s="151"/>
      <c r="AC47" s="151"/>
      <c r="AD47" s="151"/>
      <c r="AE47" s="151"/>
      <c r="AF47" s="151"/>
      <c r="AG47" s="151" t="s">
        <v>209</v>
      </c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 x14ac:dyDescent="0.2">
      <c r="A48" s="158"/>
      <c r="B48" s="159"/>
      <c r="C48" s="256" t="s">
        <v>308</v>
      </c>
      <c r="D48" s="257"/>
      <c r="E48" s="257"/>
      <c r="F48" s="257"/>
      <c r="G48" s="257"/>
      <c r="H48" s="161"/>
      <c r="I48" s="161"/>
      <c r="J48" s="161"/>
      <c r="K48" s="161"/>
      <c r="L48" s="161"/>
      <c r="M48" s="161"/>
      <c r="N48" s="160"/>
      <c r="O48" s="160"/>
      <c r="P48" s="160"/>
      <c r="Q48" s="160"/>
      <c r="R48" s="161"/>
      <c r="S48" s="161"/>
      <c r="T48" s="161"/>
      <c r="U48" s="161"/>
      <c r="V48" s="161"/>
      <c r="W48" s="161"/>
      <c r="X48" s="161"/>
      <c r="Y48" s="151"/>
      <c r="Z48" s="151"/>
      <c r="AA48" s="151"/>
      <c r="AB48" s="151"/>
      <c r="AC48" s="151"/>
      <c r="AD48" s="151"/>
      <c r="AE48" s="151"/>
      <c r="AF48" s="151"/>
      <c r="AG48" s="151" t="s">
        <v>219</v>
      </c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outlineLevel="1" x14ac:dyDescent="0.2">
      <c r="A49" s="158"/>
      <c r="B49" s="159"/>
      <c r="C49" s="188" t="s">
        <v>305</v>
      </c>
      <c r="D49" s="162"/>
      <c r="E49" s="163">
        <v>60</v>
      </c>
      <c r="F49" s="161"/>
      <c r="G49" s="161"/>
      <c r="H49" s="161"/>
      <c r="I49" s="161"/>
      <c r="J49" s="161"/>
      <c r="K49" s="161"/>
      <c r="L49" s="161"/>
      <c r="M49" s="161"/>
      <c r="N49" s="160"/>
      <c r="O49" s="160"/>
      <c r="P49" s="160"/>
      <c r="Q49" s="160"/>
      <c r="R49" s="161"/>
      <c r="S49" s="161"/>
      <c r="T49" s="161"/>
      <c r="U49" s="161"/>
      <c r="V49" s="161"/>
      <c r="W49" s="161"/>
      <c r="X49" s="161"/>
      <c r="Y49" s="151"/>
      <c r="Z49" s="151"/>
      <c r="AA49" s="151"/>
      <c r="AB49" s="151"/>
      <c r="AC49" s="151"/>
      <c r="AD49" s="151"/>
      <c r="AE49" s="151"/>
      <c r="AF49" s="151"/>
      <c r="AG49" s="151" t="s">
        <v>149</v>
      </c>
      <c r="AH49" s="151">
        <v>0</v>
      </c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ht="22.5" outlineLevel="1" x14ac:dyDescent="0.2">
      <c r="A50" s="171">
        <v>18</v>
      </c>
      <c r="B50" s="172" t="s">
        <v>309</v>
      </c>
      <c r="C50" s="187" t="s">
        <v>310</v>
      </c>
      <c r="D50" s="173" t="s">
        <v>311</v>
      </c>
      <c r="E50" s="174">
        <v>4</v>
      </c>
      <c r="F50" s="175"/>
      <c r="G50" s="176">
        <f>ROUND(E50*F50,2)</f>
        <v>0</v>
      </c>
      <c r="H50" s="175"/>
      <c r="I50" s="176">
        <f>ROUND(E50*H50,2)</f>
        <v>0</v>
      </c>
      <c r="J50" s="175"/>
      <c r="K50" s="176">
        <f>ROUND(E50*J50,2)</f>
        <v>0</v>
      </c>
      <c r="L50" s="176">
        <v>21</v>
      </c>
      <c r="M50" s="176">
        <f>G50*(1+L50/100)</f>
        <v>0</v>
      </c>
      <c r="N50" s="174">
        <v>0</v>
      </c>
      <c r="O50" s="174">
        <f>ROUND(E50*N50,2)</f>
        <v>0</v>
      </c>
      <c r="P50" s="174">
        <v>0</v>
      </c>
      <c r="Q50" s="174">
        <f>ROUND(E50*P50,2)</f>
        <v>0</v>
      </c>
      <c r="R50" s="176" t="s">
        <v>223</v>
      </c>
      <c r="S50" s="176" t="s">
        <v>144</v>
      </c>
      <c r="T50" s="177" t="s">
        <v>144</v>
      </c>
      <c r="U50" s="161">
        <v>1.5909800000000001</v>
      </c>
      <c r="V50" s="161">
        <f>ROUND(E50*U50,2)</f>
        <v>6.36</v>
      </c>
      <c r="W50" s="161"/>
      <c r="X50" s="161" t="s">
        <v>208</v>
      </c>
      <c r="Y50" s="151"/>
      <c r="Z50" s="151"/>
      <c r="AA50" s="151"/>
      <c r="AB50" s="151"/>
      <c r="AC50" s="151"/>
      <c r="AD50" s="151"/>
      <c r="AE50" s="151"/>
      <c r="AF50" s="151"/>
      <c r="AG50" s="151" t="s">
        <v>209</v>
      </c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outlineLevel="1" x14ac:dyDescent="0.2">
      <c r="A51" s="158"/>
      <c r="B51" s="159"/>
      <c r="C51" s="256" t="s">
        <v>312</v>
      </c>
      <c r="D51" s="257"/>
      <c r="E51" s="257"/>
      <c r="F51" s="257"/>
      <c r="G51" s="257"/>
      <c r="H51" s="161"/>
      <c r="I51" s="161"/>
      <c r="J51" s="161"/>
      <c r="K51" s="161"/>
      <c r="L51" s="161"/>
      <c r="M51" s="161"/>
      <c r="N51" s="160"/>
      <c r="O51" s="160"/>
      <c r="P51" s="160"/>
      <c r="Q51" s="160"/>
      <c r="R51" s="161"/>
      <c r="S51" s="161"/>
      <c r="T51" s="161"/>
      <c r="U51" s="161"/>
      <c r="V51" s="161"/>
      <c r="W51" s="161"/>
      <c r="X51" s="161"/>
      <c r="Y51" s="151"/>
      <c r="Z51" s="151"/>
      <c r="AA51" s="151"/>
      <c r="AB51" s="151"/>
      <c r="AC51" s="151"/>
      <c r="AD51" s="151"/>
      <c r="AE51" s="151"/>
      <c r="AF51" s="151"/>
      <c r="AG51" s="151" t="s">
        <v>219</v>
      </c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ht="22.5" outlineLevel="1" x14ac:dyDescent="0.2">
      <c r="A52" s="171">
        <v>19</v>
      </c>
      <c r="B52" s="172" t="s">
        <v>313</v>
      </c>
      <c r="C52" s="187" t="s">
        <v>314</v>
      </c>
      <c r="D52" s="173" t="s">
        <v>311</v>
      </c>
      <c r="E52" s="174">
        <v>4</v>
      </c>
      <c r="F52" s="175"/>
      <c r="G52" s="176">
        <f>ROUND(E52*F52,2)</f>
        <v>0</v>
      </c>
      <c r="H52" s="175"/>
      <c r="I52" s="176">
        <f>ROUND(E52*H52,2)</f>
        <v>0</v>
      </c>
      <c r="J52" s="175"/>
      <c r="K52" s="176">
        <f>ROUND(E52*J52,2)</f>
        <v>0</v>
      </c>
      <c r="L52" s="176">
        <v>21</v>
      </c>
      <c r="M52" s="176">
        <f>G52*(1+L52/100)</f>
        <v>0</v>
      </c>
      <c r="N52" s="174">
        <v>0</v>
      </c>
      <c r="O52" s="174">
        <f>ROUND(E52*N52,2)</f>
        <v>0</v>
      </c>
      <c r="P52" s="174">
        <v>0</v>
      </c>
      <c r="Q52" s="174">
        <f>ROUND(E52*P52,2)</f>
        <v>0</v>
      </c>
      <c r="R52" s="176" t="s">
        <v>223</v>
      </c>
      <c r="S52" s="176" t="s">
        <v>144</v>
      </c>
      <c r="T52" s="177" t="s">
        <v>144</v>
      </c>
      <c r="U52" s="161">
        <v>1.5749</v>
      </c>
      <c r="V52" s="161">
        <f>ROUND(E52*U52,2)</f>
        <v>6.3</v>
      </c>
      <c r="W52" s="161"/>
      <c r="X52" s="161" t="s">
        <v>208</v>
      </c>
      <c r="Y52" s="151"/>
      <c r="Z52" s="151"/>
      <c r="AA52" s="151"/>
      <c r="AB52" s="151"/>
      <c r="AC52" s="151"/>
      <c r="AD52" s="151"/>
      <c r="AE52" s="151"/>
      <c r="AF52" s="151"/>
      <c r="AG52" s="151" t="s">
        <v>209</v>
      </c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 x14ac:dyDescent="0.2">
      <c r="A53" s="158"/>
      <c r="B53" s="159"/>
      <c r="C53" s="256" t="s">
        <v>312</v>
      </c>
      <c r="D53" s="257"/>
      <c r="E53" s="257"/>
      <c r="F53" s="257"/>
      <c r="G53" s="257"/>
      <c r="H53" s="161"/>
      <c r="I53" s="161"/>
      <c r="J53" s="161"/>
      <c r="K53" s="161"/>
      <c r="L53" s="161"/>
      <c r="M53" s="161"/>
      <c r="N53" s="160"/>
      <c r="O53" s="160"/>
      <c r="P53" s="160"/>
      <c r="Q53" s="160"/>
      <c r="R53" s="161"/>
      <c r="S53" s="161"/>
      <c r="T53" s="161"/>
      <c r="U53" s="161"/>
      <c r="V53" s="161"/>
      <c r="W53" s="161"/>
      <c r="X53" s="161"/>
      <c r="Y53" s="151"/>
      <c r="Z53" s="151"/>
      <c r="AA53" s="151"/>
      <c r="AB53" s="151"/>
      <c r="AC53" s="151"/>
      <c r="AD53" s="151"/>
      <c r="AE53" s="151"/>
      <c r="AF53" s="151"/>
      <c r="AG53" s="151" t="s">
        <v>219</v>
      </c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1" x14ac:dyDescent="0.2">
      <c r="A54" s="171">
        <v>20</v>
      </c>
      <c r="B54" s="172" t="s">
        <v>315</v>
      </c>
      <c r="C54" s="187" t="s">
        <v>316</v>
      </c>
      <c r="D54" s="173" t="s">
        <v>240</v>
      </c>
      <c r="E54" s="174">
        <v>153.15</v>
      </c>
      <c r="F54" s="175"/>
      <c r="G54" s="176">
        <f>ROUND(E54*F54,2)</f>
        <v>0</v>
      </c>
      <c r="H54" s="175"/>
      <c r="I54" s="176">
        <f>ROUND(E54*H54,2)</f>
        <v>0</v>
      </c>
      <c r="J54" s="175"/>
      <c r="K54" s="176">
        <f>ROUND(E54*J54,2)</f>
        <v>0</v>
      </c>
      <c r="L54" s="176">
        <v>21</v>
      </c>
      <c r="M54" s="176">
        <f>G54*(1+L54/100)</f>
        <v>0</v>
      </c>
      <c r="N54" s="174">
        <v>0</v>
      </c>
      <c r="O54" s="174">
        <f>ROUND(E54*N54,2)</f>
        <v>0</v>
      </c>
      <c r="P54" s="174">
        <v>0</v>
      </c>
      <c r="Q54" s="174">
        <f>ROUND(E54*P54,2)</f>
        <v>0</v>
      </c>
      <c r="R54" s="176" t="s">
        <v>223</v>
      </c>
      <c r="S54" s="176" t="s">
        <v>144</v>
      </c>
      <c r="T54" s="177" t="s">
        <v>144</v>
      </c>
      <c r="U54" s="161">
        <v>0.35</v>
      </c>
      <c r="V54" s="161">
        <f>ROUND(E54*U54,2)</f>
        <v>53.6</v>
      </c>
      <c r="W54" s="161"/>
      <c r="X54" s="161" t="s">
        <v>208</v>
      </c>
      <c r="Y54" s="151"/>
      <c r="Z54" s="151"/>
      <c r="AA54" s="151"/>
      <c r="AB54" s="151"/>
      <c r="AC54" s="151"/>
      <c r="AD54" s="151"/>
      <c r="AE54" s="151"/>
      <c r="AF54" s="151"/>
      <c r="AG54" s="151" t="s">
        <v>209</v>
      </c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outlineLevel="1" x14ac:dyDescent="0.2">
      <c r="A55" s="158"/>
      <c r="B55" s="159"/>
      <c r="C55" s="256" t="s">
        <v>317</v>
      </c>
      <c r="D55" s="257"/>
      <c r="E55" s="257"/>
      <c r="F55" s="257"/>
      <c r="G55" s="257"/>
      <c r="H55" s="161"/>
      <c r="I55" s="161"/>
      <c r="J55" s="161"/>
      <c r="K55" s="161"/>
      <c r="L55" s="161"/>
      <c r="M55" s="161"/>
      <c r="N55" s="160"/>
      <c r="O55" s="160"/>
      <c r="P55" s="160"/>
      <c r="Q55" s="160"/>
      <c r="R55" s="161"/>
      <c r="S55" s="161"/>
      <c r="T55" s="161"/>
      <c r="U55" s="161"/>
      <c r="V55" s="161"/>
      <c r="W55" s="161"/>
      <c r="X55" s="161"/>
      <c r="Y55" s="151"/>
      <c r="Z55" s="151"/>
      <c r="AA55" s="151"/>
      <c r="AB55" s="151"/>
      <c r="AC55" s="151"/>
      <c r="AD55" s="151"/>
      <c r="AE55" s="151"/>
      <c r="AF55" s="151"/>
      <c r="AG55" s="151" t="s">
        <v>219</v>
      </c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93" t="str">
        <f>C55</f>
        <v>bez naložení do dopravní nádoby, ale s vyprázdněním dopravní nádoby na hromadu nebo na dopravní prostředek,</v>
      </c>
      <c r="BB55" s="151"/>
      <c r="BC55" s="151"/>
      <c r="BD55" s="151"/>
      <c r="BE55" s="151"/>
      <c r="BF55" s="151"/>
      <c r="BG55" s="151"/>
      <c r="BH55" s="151"/>
    </row>
    <row r="56" spans="1:60" outlineLevel="1" x14ac:dyDescent="0.2">
      <c r="A56" s="158"/>
      <c r="B56" s="159"/>
      <c r="C56" s="188" t="s">
        <v>540</v>
      </c>
      <c r="D56" s="162"/>
      <c r="E56" s="163">
        <v>134.55000000000001</v>
      </c>
      <c r="F56" s="161"/>
      <c r="G56" s="161"/>
      <c r="H56" s="161"/>
      <c r="I56" s="161"/>
      <c r="J56" s="161"/>
      <c r="K56" s="161"/>
      <c r="L56" s="161"/>
      <c r="M56" s="161"/>
      <c r="N56" s="160"/>
      <c r="O56" s="160"/>
      <c r="P56" s="160"/>
      <c r="Q56" s="160"/>
      <c r="R56" s="161"/>
      <c r="S56" s="161"/>
      <c r="T56" s="161"/>
      <c r="U56" s="161"/>
      <c r="V56" s="161"/>
      <c r="W56" s="161"/>
      <c r="X56" s="161"/>
      <c r="Y56" s="151"/>
      <c r="Z56" s="151"/>
      <c r="AA56" s="151"/>
      <c r="AB56" s="151"/>
      <c r="AC56" s="151"/>
      <c r="AD56" s="151"/>
      <c r="AE56" s="151"/>
      <c r="AF56" s="151"/>
      <c r="AG56" s="151" t="s">
        <v>149</v>
      </c>
      <c r="AH56" s="151">
        <v>0</v>
      </c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outlineLevel="1" x14ac:dyDescent="0.2">
      <c r="A57" s="158"/>
      <c r="B57" s="159"/>
      <c r="C57" s="188" t="s">
        <v>541</v>
      </c>
      <c r="D57" s="162"/>
      <c r="E57" s="163">
        <v>18.600000000000001</v>
      </c>
      <c r="F57" s="161"/>
      <c r="G57" s="161"/>
      <c r="H57" s="161"/>
      <c r="I57" s="161"/>
      <c r="J57" s="161"/>
      <c r="K57" s="161"/>
      <c r="L57" s="161"/>
      <c r="M57" s="161"/>
      <c r="N57" s="160"/>
      <c r="O57" s="160"/>
      <c r="P57" s="160"/>
      <c r="Q57" s="160"/>
      <c r="R57" s="161"/>
      <c r="S57" s="161"/>
      <c r="T57" s="161"/>
      <c r="U57" s="161"/>
      <c r="V57" s="161"/>
      <c r="W57" s="161"/>
      <c r="X57" s="161"/>
      <c r="Y57" s="151"/>
      <c r="Z57" s="151"/>
      <c r="AA57" s="151"/>
      <c r="AB57" s="151"/>
      <c r="AC57" s="151"/>
      <c r="AD57" s="151"/>
      <c r="AE57" s="151"/>
      <c r="AF57" s="151"/>
      <c r="AG57" s="151" t="s">
        <v>149</v>
      </c>
      <c r="AH57" s="151">
        <v>0</v>
      </c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outlineLevel="1" x14ac:dyDescent="0.2">
      <c r="A58" s="171">
        <v>21</v>
      </c>
      <c r="B58" s="172" t="s">
        <v>322</v>
      </c>
      <c r="C58" s="187" t="s">
        <v>323</v>
      </c>
      <c r="D58" s="173" t="s">
        <v>240</v>
      </c>
      <c r="E58" s="174">
        <v>105.3</v>
      </c>
      <c r="F58" s="175"/>
      <c r="G58" s="176">
        <f>ROUND(E58*F58,2)</f>
        <v>0</v>
      </c>
      <c r="H58" s="175"/>
      <c r="I58" s="176">
        <f>ROUND(E58*H58,2)</f>
        <v>0</v>
      </c>
      <c r="J58" s="175"/>
      <c r="K58" s="176">
        <f>ROUND(E58*J58,2)</f>
        <v>0</v>
      </c>
      <c r="L58" s="176">
        <v>21</v>
      </c>
      <c r="M58" s="176">
        <f>G58*(1+L58/100)</f>
        <v>0</v>
      </c>
      <c r="N58" s="174">
        <v>0</v>
      </c>
      <c r="O58" s="174">
        <f>ROUND(E58*N58,2)</f>
        <v>0</v>
      </c>
      <c r="P58" s="174">
        <v>0</v>
      </c>
      <c r="Q58" s="174">
        <f>ROUND(E58*P58,2)</f>
        <v>0</v>
      </c>
      <c r="R58" s="176" t="s">
        <v>223</v>
      </c>
      <c r="S58" s="176" t="s">
        <v>144</v>
      </c>
      <c r="T58" s="177" t="s">
        <v>144</v>
      </c>
      <c r="U58" s="161">
        <v>0.01</v>
      </c>
      <c r="V58" s="161">
        <f>ROUND(E58*U58,2)</f>
        <v>1.05</v>
      </c>
      <c r="W58" s="161"/>
      <c r="X58" s="161" t="s">
        <v>208</v>
      </c>
      <c r="Y58" s="151"/>
      <c r="Z58" s="151"/>
      <c r="AA58" s="151"/>
      <c r="AB58" s="151"/>
      <c r="AC58" s="151"/>
      <c r="AD58" s="151"/>
      <c r="AE58" s="151"/>
      <c r="AF58" s="151"/>
      <c r="AG58" s="151" t="s">
        <v>209</v>
      </c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outlineLevel="1" x14ac:dyDescent="0.2">
      <c r="A59" s="158"/>
      <c r="B59" s="159"/>
      <c r="C59" s="256" t="s">
        <v>324</v>
      </c>
      <c r="D59" s="257"/>
      <c r="E59" s="257"/>
      <c r="F59" s="257"/>
      <c r="G59" s="257"/>
      <c r="H59" s="161"/>
      <c r="I59" s="161"/>
      <c r="J59" s="161"/>
      <c r="K59" s="161"/>
      <c r="L59" s="161"/>
      <c r="M59" s="161"/>
      <c r="N59" s="160"/>
      <c r="O59" s="160"/>
      <c r="P59" s="160"/>
      <c r="Q59" s="160"/>
      <c r="R59" s="161"/>
      <c r="S59" s="161"/>
      <c r="T59" s="161"/>
      <c r="U59" s="161"/>
      <c r="V59" s="161"/>
      <c r="W59" s="161"/>
      <c r="X59" s="161"/>
      <c r="Y59" s="151"/>
      <c r="Z59" s="151"/>
      <c r="AA59" s="151"/>
      <c r="AB59" s="151"/>
      <c r="AC59" s="151"/>
      <c r="AD59" s="151"/>
      <c r="AE59" s="151"/>
      <c r="AF59" s="151"/>
      <c r="AG59" s="151" t="s">
        <v>219</v>
      </c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 x14ac:dyDescent="0.2">
      <c r="A60" s="158"/>
      <c r="B60" s="159"/>
      <c r="C60" s="188" t="s">
        <v>542</v>
      </c>
      <c r="D60" s="162"/>
      <c r="E60" s="163">
        <v>70.2</v>
      </c>
      <c r="F60" s="161"/>
      <c r="G60" s="161"/>
      <c r="H60" s="161"/>
      <c r="I60" s="161"/>
      <c r="J60" s="161"/>
      <c r="K60" s="161"/>
      <c r="L60" s="161"/>
      <c r="M60" s="161"/>
      <c r="N60" s="160"/>
      <c r="O60" s="160"/>
      <c r="P60" s="160"/>
      <c r="Q60" s="160"/>
      <c r="R60" s="161"/>
      <c r="S60" s="161"/>
      <c r="T60" s="161"/>
      <c r="U60" s="161"/>
      <c r="V60" s="161"/>
      <c r="W60" s="161"/>
      <c r="X60" s="161"/>
      <c r="Y60" s="151"/>
      <c r="Z60" s="151"/>
      <c r="AA60" s="151"/>
      <c r="AB60" s="151"/>
      <c r="AC60" s="151"/>
      <c r="AD60" s="151"/>
      <c r="AE60" s="151"/>
      <c r="AF60" s="151"/>
      <c r="AG60" s="151" t="s">
        <v>149</v>
      </c>
      <c r="AH60" s="151">
        <v>0</v>
      </c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outlineLevel="1" x14ac:dyDescent="0.2">
      <c r="A61" s="158"/>
      <c r="B61" s="159"/>
      <c r="C61" s="188" t="s">
        <v>543</v>
      </c>
      <c r="D61" s="162"/>
      <c r="E61" s="163">
        <v>35.1</v>
      </c>
      <c r="F61" s="161"/>
      <c r="G61" s="161"/>
      <c r="H61" s="161"/>
      <c r="I61" s="161"/>
      <c r="J61" s="161"/>
      <c r="K61" s="161"/>
      <c r="L61" s="161"/>
      <c r="M61" s="161"/>
      <c r="N61" s="160"/>
      <c r="O61" s="160"/>
      <c r="P61" s="160"/>
      <c r="Q61" s="160"/>
      <c r="R61" s="161"/>
      <c r="S61" s="161"/>
      <c r="T61" s="161"/>
      <c r="U61" s="161"/>
      <c r="V61" s="161"/>
      <c r="W61" s="161"/>
      <c r="X61" s="161"/>
      <c r="Y61" s="151"/>
      <c r="Z61" s="151"/>
      <c r="AA61" s="151"/>
      <c r="AB61" s="151"/>
      <c r="AC61" s="151"/>
      <c r="AD61" s="151"/>
      <c r="AE61" s="151"/>
      <c r="AF61" s="151"/>
      <c r="AG61" s="151" t="s">
        <v>149</v>
      </c>
      <c r="AH61" s="151">
        <v>0</v>
      </c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ht="22.5" outlineLevel="1" x14ac:dyDescent="0.2">
      <c r="A62" s="171">
        <v>22</v>
      </c>
      <c r="B62" s="172" t="s">
        <v>329</v>
      </c>
      <c r="C62" s="187" t="s">
        <v>330</v>
      </c>
      <c r="D62" s="173" t="s">
        <v>240</v>
      </c>
      <c r="E62" s="174">
        <v>240.3</v>
      </c>
      <c r="F62" s="175"/>
      <c r="G62" s="176">
        <f>ROUND(E62*F62,2)</f>
        <v>0</v>
      </c>
      <c r="H62" s="175"/>
      <c r="I62" s="176">
        <f>ROUND(E62*H62,2)</f>
        <v>0</v>
      </c>
      <c r="J62" s="175"/>
      <c r="K62" s="176">
        <f>ROUND(E62*J62,2)</f>
        <v>0</v>
      </c>
      <c r="L62" s="176">
        <v>21</v>
      </c>
      <c r="M62" s="176">
        <f>G62*(1+L62/100)</f>
        <v>0</v>
      </c>
      <c r="N62" s="174">
        <v>0</v>
      </c>
      <c r="O62" s="174">
        <f>ROUND(E62*N62,2)</f>
        <v>0</v>
      </c>
      <c r="P62" s="174">
        <v>0</v>
      </c>
      <c r="Q62" s="174">
        <f>ROUND(E62*P62,2)</f>
        <v>0</v>
      </c>
      <c r="R62" s="176" t="s">
        <v>223</v>
      </c>
      <c r="S62" s="176" t="s">
        <v>144</v>
      </c>
      <c r="T62" s="177" t="s">
        <v>144</v>
      </c>
      <c r="U62" s="161">
        <v>0.2</v>
      </c>
      <c r="V62" s="161">
        <f>ROUND(E62*U62,2)</f>
        <v>48.06</v>
      </c>
      <c r="W62" s="161"/>
      <c r="X62" s="161" t="s">
        <v>208</v>
      </c>
      <c r="Y62" s="151"/>
      <c r="Z62" s="151"/>
      <c r="AA62" s="151"/>
      <c r="AB62" s="151"/>
      <c r="AC62" s="151"/>
      <c r="AD62" s="151"/>
      <c r="AE62" s="151"/>
      <c r="AF62" s="151"/>
      <c r="AG62" s="151" t="s">
        <v>209</v>
      </c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outlineLevel="1" x14ac:dyDescent="0.2">
      <c r="A63" s="158"/>
      <c r="B63" s="159"/>
      <c r="C63" s="256" t="s">
        <v>331</v>
      </c>
      <c r="D63" s="257"/>
      <c r="E63" s="257"/>
      <c r="F63" s="257"/>
      <c r="G63" s="257"/>
      <c r="H63" s="161"/>
      <c r="I63" s="161"/>
      <c r="J63" s="161"/>
      <c r="K63" s="161"/>
      <c r="L63" s="161"/>
      <c r="M63" s="161"/>
      <c r="N63" s="160"/>
      <c r="O63" s="160"/>
      <c r="P63" s="160"/>
      <c r="Q63" s="160"/>
      <c r="R63" s="161"/>
      <c r="S63" s="161"/>
      <c r="T63" s="161"/>
      <c r="U63" s="161"/>
      <c r="V63" s="161"/>
      <c r="W63" s="161"/>
      <c r="X63" s="161"/>
      <c r="Y63" s="151"/>
      <c r="Z63" s="151"/>
      <c r="AA63" s="151"/>
      <c r="AB63" s="151"/>
      <c r="AC63" s="151"/>
      <c r="AD63" s="151"/>
      <c r="AE63" s="151"/>
      <c r="AF63" s="151"/>
      <c r="AG63" s="151" t="s">
        <v>219</v>
      </c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outlineLevel="1" x14ac:dyDescent="0.2">
      <c r="A64" s="158"/>
      <c r="B64" s="159"/>
      <c r="C64" s="188" t="s">
        <v>544</v>
      </c>
      <c r="D64" s="162"/>
      <c r="E64" s="163">
        <v>306.3</v>
      </c>
      <c r="F64" s="161"/>
      <c r="G64" s="161"/>
      <c r="H64" s="161"/>
      <c r="I64" s="161"/>
      <c r="J64" s="161"/>
      <c r="K64" s="161"/>
      <c r="L64" s="161"/>
      <c r="M64" s="161"/>
      <c r="N64" s="160"/>
      <c r="O64" s="160"/>
      <c r="P64" s="160"/>
      <c r="Q64" s="160"/>
      <c r="R64" s="161"/>
      <c r="S64" s="161"/>
      <c r="T64" s="161"/>
      <c r="U64" s="161"/>
      <c r="V64" s="161"/>
      <c r="W64" s="161"/>
      <c r="X64" s="161"/>
      <c r="Y64" s="151"/>
      <c r="Z64" s="151"/>
      <c r="AA64" s="151"/>
      <c r="AB64" s="151"/>
      <c r="AC64" s="151"/>
      <c r="AD64" s="151"/>
      <c r="AE64" s="151"/>
      <c r="AF64" s="151"/>
      <c r="AG64" s="151" t="s">
        <v>149</v>
      </c>
      <c r="AH64" s="151">
        <v>0</v>
      </c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outlineLevel="1" x14ac:dyDescent="0.2">
      <c r="A65" s="158"/>
      <c r="B65" s="159"/>
      <c r="C65" s="188" t="s">
        <v>545</v>
      </c>
      <c r="D65" s="162"/>
      <c r="E65" s="163">
        <v>-66</v>
      </c>
      <c r="F65" s="161"/>
      <c r="G65" s="161"/>
      <c r="H65" s="161"/>
      <c r="I65" s="161"/>
      <c r="J65" s="161"/>
      <c r="K65" s="161"/>
      <c r="L65" s="161"/>
      <c r="M65" s="161"/>
      <c r="N65" s="160"/>
      <c r="O65" s="160"/>
      <c r="P65" s="160"/>
      <c r="Q65" s="160"/>
      <c r="R65" s="161"/>
      <c r="S65" s="161"/>
      <c r="T65" s="161"/>
      <c r="U65" s="161"/>
      <c r="V65" s="161"/>
      <c r="W65" s="161"/>
      <c r="X65" s="161"/>
      <c r="Y65" s="151"/>
      <c r="Z65" s="151"/>
      <c r="AA65" s="151"/>
      <c r="AB65" s="151"/>
      <c r="AC65" s="151"/>
      <c r="AD65" s="151"/>
      <c r="AE65" s="151"/>
      <c r="AF65" s="151"/>
      <c r="AG65" s="151" t="s">
        <v>149</v>
      </c>
      <c r="AH65" s="151">
        <v>0</v>
      </c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outlineLevel="1" x14ac:dyDescent="0.2">
      <c r="A66" s="171">
        <v>23</v>
      </c>
      <c r="B66" s="172" t="s">
        <v>334</v>
      </c>
      <c r="C66" s="187" t="s">
        <v>335</v>
      </c>
      <c r="D66" s="173" t="s">
        <v>240</v>
      </c>
      <c r="E66" s="174">
        <v>50.16</v>
      </c>
      <c r="F66" s="175"/>
      <c r="G66" s="176">
        <f>ROUND(E66*F66,2)</f>
        <v>0</v>
      </c>
      <c r="H66" s="175"/>
      <c r="I66" s="176">
        <f>ROUND(E66*H66,2)</f>
        <v>0</v>
      </c>
      <c r="J66" s="175"/>
      <c r="K66" s="176">
        <f>ROUND(E66*J66,2)</f>
        <v>0</v>
      </c>
      <c r="L66" s="176">
        <v>21</v>
      </c>
      <c r="M66" s="176">
        <f>G66*(1+L66/100)</f>
        <v>0</v>
      </c>
      <c r="N66" s="174">
        <v>1.7</v>
      </c>
      <c r="O66" s="174">
        <f>ROUND(E66*N66,2)</f>
        <v>85.27</v>
      </c>
      <c r="P66" s="174">
        <v>0</v>
      </c>
      <c r="Q66" s="174">
        <f>ROUND(E66*P66,2)</f>
        <v>0</v>
      </c>
      <c r="R66" s="176" t="s">
        <v>223</v>
      </c>
      <c r="S66" s="176" t="s">
        <v>144</v>
      </c>
      <c r="T66" s="177" t="s">
        <v>144</v>
      </c>
      <c r="U66" s="161">
        <v>1.59</v>
      </c>
      <c r="V66" s="161">
        <f>ROUND(E66*U66,2)</f>
        <v>79.75</v>
      </c>
      <c r="W66" s="161"/>
      <c r="X66" s="161" t="s">
        <v>208</v>
      </c>
      <c r="Y66" s="151"/>
      <c r="Z66" s="151"/>
      <c r="AA66" s="151"/>
      <c r="AB66" s="151"/>
      <c r="AC66" s="151"/>
      <c r="AD66" s="151"/>
      <c r="AE66" s="151"/>
      <c r="AF66" s="151"/>
      <c r="AG66" s="151" t="s">
        <v>209</v>
      </c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ht="22.5" outlineLevel="1" x14ac:dyDescent="0.2">
      <c r="A67" s="158"/>
      <c r="B67" s="159"/>
      <c r="C67" s="256" t="s">
        <v>336</v>
      </c>
      <c r="D67" s="257"/>
      <c r="E67" s="257"/>
      <c r="F67" s="257"/>
      <c r="G67" s="257"/>
      <c r="H67" s="161"/>
      <c r="I67" s="161"/>
      <c r="J67" s="161"/>
      <c r="K67" s="161"/>
      <c r="L67" s="161"/>
      <c r="M67" s="161"/>
      <c r="N67" s="160"/>
      <c r="O67" s="160"/>
      <c r="P67" s="160"/>
      <c r="Q67" s="160"/>
      <c r="R67" s="161"/>
      <c r="S67" s="161"/>
      <c r="T67" s="161"/>
      <c r="U67" s="161"/>
      <c r="V67" s="161"/>
      <c r="W67" s="161"/>
      <c r="X67" s="161"/>
      <c r="Y67" s="151"/>
      <c r="Z67" s="151"/>
      <c r="AA67" s="151"/>
      <c r="AB67" s="151"/>
      <c r="AC67" s="151"/>
      <c r="AD67" s="151"/>
      <c r="AE67" s="151"/>
      <c r="AF67" s="151"/>
      <c r="AG67" s="151" t="s">
        <v>219</v>
      </c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93" t="str">
        <f>C67</f>
        <v>sypaninou z vhodných hornin tř. 1 - 4 nebo materiálem připraveným podél výkopu ve vzdálenosti do 3 m od jeho kraje, pro jakoukoliv hloubku výkopu a jakoukoliv míru zhutnění,</v>
      </c>
      <c r="BB67" s="151"/>
      <c r="BC67" s="151"/>
      <c r="BD67" s="151"/>
      <c r="BE67" s="151"/>
      <c r="BF67" s="151"/>
      <c r="BG67" s="151"/>
      <c r="BH67" s="151"/>
    </row>
    <row r="68" spans="1:60" outlineLevel="1" x14ac:dyDescent="0.2">
      <c r="A68" s="158"/>
      <c r="B68" s="159"/>
      <c r="C68" s="188" t="s">
        <v>546</v>
      </c>
      <c r="D68" s="162"/>
      <c r="E68" s="163">
        <v>50.16</v>
      </c>
      <c r="F68" s="161"/>
      <c r="G68" s="161"/>
      <c r="H68" s="161"/>
      <c r="I68" s="161"/>
      <c r="J68" s="161"/>
      <c r="K68" s="161"/>
      <c r="L68" s="161"/>
      <c r="M68" s="161"/>
      <c r="N68" s="160"/>
      <c r="O68" s="160"/>
      <c r="P68" s="160"/>
      <c r="Q68" s="160"/>
      <c r="R68" s="161"/>
      <c r="S68" s="161"/>
      <c r="T68" s="161"/>
      <c r="U68" s="161"/>
      <c r="V68" s="161"/>
      <c r="W68" s="161"/>
      <c r="X68" s="161"/>
      <c r="Y68" s="151"/>
      <c r="Z68" s="151"/>
      <c r="AA68" s="151"/>
      <c r="AB68" s="151"/>
      <c r="AC68" s="151"/>
      <c r="AD68" s="151"/>
      <c r="AE68" s="151"/>
      <c r="AF68" s="151"/>
      <c r="AG68" s="151" t="s">
        <v>149</v>
      </c>
      <c r="AH68" s="151">
        <v>0</v>
      </c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outlineLevel="1" x14ac:dyDescent="0.2">
      <c r="A69" s="178">
        <v>24</v>
      </c>
      <c r="B69" s="179" t="s">
        <v>338</v>
      </c>
      <c r="C69" s="189" t="s">
        <v>339</v>
      </c>
      <c r="D69" s="180" t="s">
        <v>340</v>
      </c>
      <c r="E69" s="181">
        <v>234</v>
      </c>
      <c r="F69" s="182"/>
      <c r="G69" s="183">
        <f>ROUND(E69*F69,2)</f>
        <v>0</v>
      </c>
      <c r="H69" s="182"/>
      <c r="I69" s="183">
        <f>ROUND(E69*H69,2)</f>
        <v>0</v>
      </c>
      <c r="J69" s="182"/>
      <c r="K69" s="183">
        <f>ROUND(E69*J69,2)</f>
        <v>0</v>
      </c>
      <c r="L69" s="183">
        <v>21</v>
      </c>
      <c r="M69" s="183">
        <f>G69*(1+L69/100)</f>
        <v>0</v>
      </c>
      <c r="N69" s="181">
        <v>0</v>
      </c>
      <c r="O69" s="181">
        <f>ROUND(E69*N69,2)</f>
        <v>0</v>
      </c>
      <c r="P69" s="181">
        <v>0</v>
      </c>
      <c r="Q69" s="181">
        <f>ROUND(E69*P69,2)</f>
        <v>0</v>
      </c>
      <c r="R69" s="183"/>
      <c r="S69" s="183" t="s">
        <v>162</v>
      </c>
      <c r="T69" s="184" t="s">
        <v>145</v>
      </c>
      <c r="U69" s="161">
        <v>0</v>
      </c>
      <c r="V69" s="161">
        <f>ROUND(E69*U69,2)</f>
        <v>0</v>
      </c>
      <c r="W69" s="161"/>
      <c r="X69" s="161" t="s">
        <v>341</v>
      </c>
      <c r="Y69" s="151"/>
      <c r="Z69" s="151"/>
      <c r="AA69" s="151"/>
      <c r="AB69" s="151"/>
      <c r="AC69" s="151"/>
      <c r="AD69" s="151"/>
      <c r="AE69" s="151"/>
      <c r="AF69" s="151"/>
      <c r="AG69" s="151" t="s">
        <v>342</v>
      </c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outlineLevel="1" x14ac:dyDescent="0.2">
      <c r="A70" s="171">
        <v>25</v>
      </c>
      <c r="B70" s="172" t="s">
        <v>346</v>
      </c>
      <c r="C70" s="187" t="s">
        <v>347</v>
      </c>
      <c r="D70" s="173" t="s">
        <v>348</v>
      </c>
      <c r="E70" s="174">
        <v>402</v>
      </c>
      <c r="F70" s="175"/>
      <c r="G70" s="176">
        <f>ROUND(E70*F70,2)</f>
        <v>0</v>
      </c>
      <c r="H70" s="175"/>
      <c r="I70" s="176">
        <f>ROUND(E70*H70,2)</f>
        <v>0</v>
      </c>
      <c r="J70" s="175"/>
      <c r="K70" s="176">
        <f>ROUND(E70*J70,2)</f>
        <v>0</v>
      </c>
      <c r="L70" s="176">
        <v>21</v>
      </c>
      <c r="M70" s="176">
        <f>G70*(1+L70/100)</f>
        <v>0</v>
      </c>
      <c r="N70" s="174">
        <v>1</v>
      </c>
      <c r="O70" s="174">
        <f>ROUND(E70*N70,2)</f>
        <v>402</v>
      </c>
      <c r="P70" s="174">
        <v>0</v>
      </c>
      <c r="Q70" s="174">
        <f>ROUND(E70*P70,2)</f>
        <v>0</v>
      </c>
      <c r="R70" s="176" t="s">
        <v>349</v>
      </c>
      <c r="S70" s="176" t="s">
        <v>144</v>
      </c>
      <c r="T70" s="177" t="s">
        <v>144</v>
      </c>
      <c r="U70" s="161">
        <v>0</v>
      </c>
      <c r="V70" s="161">
        <f>ROUND(E70*U70,2)</f>
        <v>0</v>
      </c>
      <c r="W70" s="161"/>
      <c r="X70" s="161" t="s">
        <v>350</v>
      </c>
      <c r="Y70" s="151"/>
      <c r="Z70" s="151"/>
      <c r="AA70" s="151"/>
      <c r="AB70" s="151"/>
      <c r="AC70" s="151"/>
      <c r="AD70" s="151"/>
      <c r="AE70" s="151"/>
      <c r="AF70" s="151"/>
      <c r="AG70" s="151" t="s">
        <v>351</v>
      </c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outlineLevel="1" x14ac:dyDescent="0.2">
      <c r="A71" s="158"/>
      <c r="B71" s="159"/>
      <c r="C71" s="188" t="s">
        <v>547</v>
      </c>
      <c r="D71" s="162"/>
      <c r="E71" s="163">
        <v>402</v>
      </c>
      <c r="F71" s="161"/>
      <c r="G71" s="161"/>
      <c r="H71" s="161"/>
      <c r="I71" s="161"/>
      <c r="J71" s="161"/>
      <c r="K71" s="161"/>
      <c r="L71" s="161"/>
      <c r="M71" s="161"/>
      <c r="N71" s="160"/>
      <c r="O71" s="160"/>
      <c r="P71" s="160"/>
      <c r="Q71" s="160"/>
      <c r="R71" s="161"/>
      <c r="S71" s="161"/>
      <c r="T71" s="161"/>
      <c r="U71" s="161"/>
      <c r="V71" s="161"/>
      <c r="W71" s="161"/>
      <c r="X71" s="161"/>
      <c r="Y71" s="151"/>
      <c r="Z71" s="151"/>
      <c r="AA71" s="151"/>
      <c r="AB71" s="151"/>
      <c r="AC71" s="151"/>
      <c r="AD71" s="151"/>
      <c r="AE71" s="151"/>
      <c r="AF71" s="151"/>
      <c r="AG71" s="151" t="s">
        <v>149</v>
      </c>
      <c r="AH71" s="151">
        <v>0</v>
      </c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x14ac:dyDescent="0.2">
      <c r="A72" s="165" t="s">
        <v>139</v>
      </c>
      <c r="B72" s="166" t="s">
        <v>60</v>
      </c>
      <c r="C72" s="186" t="s">
        <v>88</v>
      </c>
      <c r="D72" s="167"/>
      <c r="E72" s="168"/>
      <c r="F72" s="169"/>
      <c r="G72" s="169">
        <f>SUMIF(AG73:AG81,"&lt;&gt;NOR",G73:G81)</f>
        <v>0</v>
      </c>
      <c r="H72" s="169"/>
      <c r="I72" s="169">
        <f>SUM(I73:I81)</f>
        <v>0</v>
      </c>
      <c r="J72" s="169"/>
      <c r="K72" s="169">
        <f>SUM(K73:K81)</f>
        <v>0</v>
      </c>
      <c r="L72" s="169"/>
      <c r="M72" s="169">
        <f>SUM(M73:M81)</f>
        <v>0</v>
      </c>
      <c r="N72" s="168"/>
      <c r="O72" s="168">
        <f>SUM(O73:O81)</f>
        <v>26.240000000000002</v>
      </c>
      <c r="P72" s="168"/>
      <c r="Q72" s="168">
        <f>SUM(Q73:Q81)</f>
        <v>0</v>
      </c>
      <c r="R72" s="169"/>
      <c r="S72" s="169"/>
      <c r="T72" s="170"/>
      <c r="U72" s="164"/>
      <c r="V72" s="164">
        <f>SUM(V73:V81)</f>
        <v>27.520000000000003</v>
      </c>
      <c r="W72" s="164"/>
      <c r="X72" s="164"/>
      <c r="AG72" t="s">
        <v>140</v>
      </c>
    </row>
    <row r="73" spans="1:60" outlineLevel="1" x14ac:dyDescent="0.2">
      <c r="A73" s="171">
        <v>26</v>
      </c>
      <c r="B73" s="172" t="s">
        <v>548</v>
      </c>
      <c r="C73" s="187" t="s">
        <v>549</v>
      </c>
      <c r="D73" s="173" t="s">
        <v>240</v>
      </c>
      <c r="E73" s="174">
        <v>13.2</v>
      </c>
      <c r="F73" s="175"/>
      <c r="G73" s="176">
        <f>ROUND(E73*F73,2)</f>
        <v>0</v>
      </c>
      <c r="H73" s="175"/>
      <c r="I73" s="176">
        <f>ROUND(E73*H73,2)</f>
        <v>0</v>
      </c>
      <c r="J73" s="175"/>
      <c r="K73" s="176">
        <f>ROUND(E73*J73,2)</f>
        <v>0</v>
      </c>
      <c r="L73" s="176">
        <v>21</v>
      </c>
      <c r="M73" s="176">
        <f>G73*(1+L73/100)</f>
        <v>0</v>
      </c>
      <c r="N73" s="174">
        <v>1.8907700000000001</v>
      </c>
      <c r="O73" s="174">
        <f>ROUND(E73*N73,2)</f>
        <v>24.96</v>
      </c>
      <c r="P73" s="174">
        <v>0</v>
      </c>
      <c r="Q73" s="174">
        <f>ROUND(E73*P73,2)</f>
        <v>0</v>
      </c>
      <c r="R73" s="176" t="s">
        <v>355</v>
      </c>
      <c r="S73" s="176" t="s">
        <v>144</v>
      </c>
      <c r="T73" s="177" t="s">
        <v>144</v>
      </c>
      <c r="U73" s="161">
        <v>1.7</v>
      </c>
      <c r="V73" s="161">
        <f>ROUND(E73*U73,2)</f>
        <v>22.44</v>
      </c>
      <c r="W73" s="161"/>
      <c r="X73" s="161" t="s">
        <v>208</v>
      </c>
      <c r="Y73" s="151"/>
      <c r="Z73" s="151"/>
      <c r="AA73" s="151"/>
      <c r="AB73" s="151"/>
      <c r="AC73" s="151"/>
      <c r="AD73" s="151"/>
      <c r="AE73" s="151"/>
      <c r="AF73" s="151"/>
      <c r="AG73" s="151" t="s">
        <v>209</v>
      </c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outlineLevel="1" x14ac:dyDescent="0.2">
      <c r="A74" s="158"/>
      <c r="B74" s="159"/>
      <c r="C74" s="256" t="s">
        <v>366</v>
      </c>
      <c r="D74" s="257"/>
      <c r="E74" s="257"/>
      <c r="F74" s="257"/>
      <c r="G74" s="257"/>
      <c r="H74" s="161"/>
      <c r="I74" s="161"/>
      <c r="J74" s="161"/>
      <c r="K74" s="161"/>
      <c r="L74" s="161"/>
      <c r="M74" s="161"/>
      <c r="N74" s="160"/>
      <c r="O74" s="160"/>
      <c r="P74" s="160"/>
      <c r="Q74" s="160"/>
      <c r="R74" s="161"/>
      <c r="S74" s="161"/>
      <c r="T74" s="161"/>
      <c r="U74" s="161"/>
      <c r="V74" s="161"/>
      <c r="W74" s="161"/>
      <c r="X74" s="161"/>
      <c r="Y74" s="151"/>
      <c r="Z74" s="151"/>
      <c r="AA74" s="151"/>
      <c r="AB74" s="151"/>
      <c r="AC74" s="151"/>
      <c r="AD74" s="151"/>
      <c r="AE74" s="151"/>
      <c r="AF74" s="151"/>
      <c r="AG74" s="151" t="s">
        <v>219</v>
      </c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outlineLevel="1" x14ac:dyDescent="0.2">
      <c r="A75" s="158"/>
      <c r="B75" s="159"/>
      <c r="C75" s="188" t="s">
        <v>550</v>
      </c>
      <c r="D75" s="162"/>
      <c r="E75" s="163">
        <v>13.2</v>
      </c>
      <c r="F75" s="161"/>
      <c r="G75" s="161"/>
      <c r="H75" s="161"/>
      <c r="I75" s="161"/>
      <c r="J75" s="161"/>
      <c r="K75" s="161"/>
      <c r="L75" s="161"/>
      <c r="M75" s="161"/>
      <c r="N75" s="160"/>
      <c r="O75" s="160"/>
      <c r="P75" s="160"/>
      <c r="Q75" s="160"/>
      <c r="R75" s="161"/>
      <c r="S75" s="161"/>
      <c r="T75" s="161"/>
      <c r="U75" s="161"/>
      <c r="V75" s="161"/>
      <c r="W75" s="161"/>
      <c r="X75" s="161"/>
      <c r="Y75" s="151"/>
      <c r="Z75" s="151"/>
      <c r="AA75" s="151"/>
      <c r="AB75" s="151"/>
      <c r="AC75" s="151"/>
      <c r="AD75" s="151"/>
      <c r="AE75" s="151"/>
      <c r="AF75" s="151"/>
      <c r="AG75" s="151" t="s">
        <v>149</v>
      </c>
      <c r="AH75" s="151">
        <v>0</v>
      </c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ht="22.5" outlineLevel="1" x14ac:dyDescent="0.2">
      <c r="A76" s="171">
        <v>27</v>
      </c>
      <c r="B76" s="172" t="s">
        <v>551</v>
      </c>
      <c r="C76" s="187" t="s">
        <v>552</v>
      </c>
      <c r="D76" s="173" t="s">
        <v>240</v>
      </c>
      <c r="E76" s="174">
        <v>0.5</v>
      </c>
      <c r="F76" s="175"/>
      <c r="G76" s="176">
        <f>ROUND(E76*F76,2)</f>
        <v>0</v>
      </c>
      <c r="H76" s="175"/>
      <c r="I76" s="176">
        <f>ROUND(E76*H76,2)</f>
        <v>0</v>
      </c>
      <c r="J76" s="175"/>
      <c r="K76" s="176">
        <f>ROUND(E76*J76,2)</f>
        <v>0</v>
      </c>
      <c r="L76" s="176">
        <v>21</v>
      </c>
      <c r="M76" s="176">
        <f>G76*(1+L76/100)</f>
        <v>0</v>
      </c>
      <c r="N76" s="174">
        <v>2.5</v>
      </c>
      <c r="O76" s="174">
        <f>ROUND(E76*N76,2)</f>
        <v>1.25</v>
      </c>
      <c r="P76" s="174">
        <v>0</v>
      </c>
      <c r="Q76" s="174">
        <f>ROUND(E76*P76,2)</f>
        <v>0</v>
      </c>
      <c r="R76" s="176" t="s">
        <v>355</v>
      </c>
      <c r="S76" s="176" t="s">
        <v>144</v>
      </c>
      <c r="T76" s="177" t="s">
        <v>144</v>
      </c>
      <c r="U76" s="161">
        <v>1.19</v>
      </c>
      <c r="V76" s="161">
        <f>ROUND(E76*U76,2)</f>
        <v>0.6</v>
      </c>
      <c r="W76" s="161"/>
      <c r="X76" s="161" t="s">
        <v>208</v>
      </c>
      <c r="Y76" s="151"/>
      <c r="Z76" s="151"/>
      <c r="AA76" s="151"/>
      <c r="AB76" s="151"/>
      <c r="AC76" s="151"/>
      <c r="AD76" s="151"/>
      <c r="AE76" s="151"/>
      <c r="AF76" s="151"/>
      <c r="AG76" s="151" t="s">
        <v>209</v>
      </c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outlineLevel="1" x14ac:dyDescent="0.2">
      <c r="A77" s="158"/>
      <c r="B77" s="159"/>
      <c r="C77" s="256" t="s">
        <v>411</v>
      </c>
      <c r="D77" s="257"/>
      <c r="E77" s="257"/>
      <c r="F77" s="257"/>
      <c r="G77" s="257"/>
      <c r="H77" s="161"/>
      <c r="I77" s="161"/>
      <c r="J77" s="161"/>
      <c r="K77" s="161"/>
      <c r="L77" s="161"/>
      <c r="M77" s="161"/>
      <c r="N77" s="160"/>
      <c r="O77" s="160"/>
      <c r="P77" s="160"/>
      <c r="Q77" s="160"/>
      <c r="R77" s="161"/>
      <c r="S77" s="161"/>
      <c r="T77" s="161"/>
      <c r="U77" s="161"/>
      <c r="V77" s="161"/>
      <c r="W77" s="161"/>
      <c r="X77" s="161"/>
      <c r="Y77" s="151"/>
      <c r="Z77" s="151"/>
      <c r="AA77" s="151"/>
      <c r="AB77" s="151"/>
      <c r="AC77" s="151"/>
      <c r="AD77" s="151"/>
      <c r="AE77" s="151"/>
      <c r="AF77" s="151"/>
      <c r="AG77" s="151" t="s">
        <v>219</v>
      </c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outlineLevel="1" x14ac:dyDescent="0.2">
      <c r="A78" s="158"/>
      <c r="B78" s="159"/>
      <c r="C78" s="188" t="s">
        <v>553</v>
      </c>
      <c r="D78" s="162"/>
      <c r="E78" s="163">
        <v>0.5</v>
      </c>
      <c r="F78" s="161"/>
      <c r="G78" s="161"/>
      <c r="H78" s="161"/>
      <c r="I78" s="161"/>
      <c r="J78" s="161"/>
      <c r="K78" s="161"/>
      <c r="L78" s="161"/>
      <c r="M78" s="161"/>
      <c r="N78" s="160"/>
      <c r="O78" s="160"/>
      <c r="P78" s="160"/>
      <c r="Q78" s="160"/>
      <c r="R78" s="161"/>
      <c r="S78" s="161"/>
      <c r="T78" s="161"/>
      <c r="U78" s="161"/>
      <c r="V78" s="161"/>
      <c r="W78" s="161"/>
      <c r="X78" s="161"/>
      <c r="Y78" s="151"/>
      <c r="Z78" s="151"/>
      <c r="AA78" s="151"/>
      <c r="AB78" s="151"/>
      <c r="AC78" s="151"/>
      <c r="AD78" s="151"/>
      <c r="AE78" s="151"/>
      <c r="AF78" s="151"/>
      <c r="AG78" s="151" t="s">
        <v>149</v>
      </c>
      <c r="AH78" s="151">
        <v>0</v>
      </c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outlineLevel="1" x14ac:dyDescent="0.2">
      <c r="A79" s="171">
        <v>28</v>
      </c>
      <c r="B79" s="172" t="s">
        <v>554</v>
      </c>
      <c r="C79" s="187" t="s">
        <v>555</v>
      </c>
      <c r="D79" s="173" t="s">
        <v>206</v>
      </c>
      <c r="E79" s="174">
        <v>5.4</v>
      </c>
      <c r="F79" s="175"/>
      <c r="G79" s="176">
        <f>ROUND(E79*F79,2)</f>
        <v>0</v>
      </c>
      <c r="H79" s="175"/>
      <c r="I79" s="176">
        <f>ROUND(E79*H79,2)</f>
        <v>0</v>
      </c>
      <c r="J79" s="175"/>
      <c r="K79" s="176">
        <f>ROUND(E79*J79,2)</f>
        <v>0</v>
      </c>
      <c r="L79" s="176">
        <v>21</v>
      </c>
      <c r="M79" s="176">
        <f>G79*(1+L79/100)</f>
        <v>0</v>
      </c>
      <c r="N79" s="174">
        <v>4.7999999999999996E-3</v>
      </c>
      <c r="O79" s="174">
        <f>ROUND(E79*N79,2)</f>
        <v>0.03</v>
      </c>
      <c r="P79" s="174">
        <v>0</v>
      </c>
      <c r="Q79" s="174">
        <f>ROUND(E79*P79,2)</f>
        <v>0</v>
      </c>
      <c r="R79" s="176" t="s">
        <v>355</v>
      </c>
      <c r="S79" s="176" t="s">
        <v>144</v>
      </c>
      <c r="T79" s="177" t="s">
        <v>144</v>
      </c>
      <c r="U79" s="161">
        <v>0.83</v>
      </c>
      <c r="V79" s="161">
        <f>ROUND(E79*U79,2)</f>
        <v>4.4800000000000004</v>
      </c>
      <c r="W79" s="161"/>
      <c r="X79" s="161" t="s">
        <v>208</v>
      </c>
      <c r="Y79" s="151"/>
      <c r="Z79" s="151"/>
      <c r="AA79" s="151"/>
      <c r="AB79" s="151"/>
      <c r="AC79" s="151"/>
      <c r="AD79" s="151"/>
      <c r="AE79" s="151"/>
      <c r="AF79" s="151"/>
      <c r="AG79" s="151" t="s">
        <v>209</v>
      </c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outlineLevel="1" x14ac:dyDescent="0.2">
      <c r="A80" s="158"/>
      <c r="B80" s="159"/>
      <c r="C80" s="256" t="s">
        <v>366</v>
      </c>
      <c r="D80" s="257"/>
      <c r="E80" s="257"/>
      <c r="F80" s="257"/>
      <c r="G80" s="257"/>
      <c r="H80" s="161"/>
      <c r="I80" s="161"/>
      <c r="J80" s="161"/>
      <c r="K80" s="161"/>
      <c r="L80" s="161"/>
      <c r="M80" s="161"/>
      <c r="N80" s="160"/>
      <c r="O80" s="160"/>
      <c r="P80" s="160"/>
      <c r="Q80" s="160"/>
      <c r="R80" s="161"/>
      <c r="S80" s="161"/>
      <c r="T80" s="161"/>
      <c r="U80" s="161"/>
      <c r="V80" s="161"/>
      <c r="W80" s="161"/>
      <c r="X80" s="161"/>
      <c r="Y80" s="151"/>
      <c r="Z80" s="151"/>
      <c r="AA80" s="151"/>
      <c r="AB80" s="151"/>
      <c r="AC80" s="151"/>
      <c r="AD80" s="151"/>
      <c r="AE80" s="151"/>
      <c r="AF80" s="151"/>
      <c r="AG80" s="151" t="s">
        <v>219</v>
      </c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outlineLevel="1" x14ac:dyDescent="0.2">
      <c r="A81" s="158"/>
      <c r="B81" s="159"/>
      <c r="C81" s="188" t="s">
        <v>556</v>
      </c>
      <c r="D81" s="162"/>
      <c r="E81" s="163">
        <v>5.4</v>
      </c>
      <c r="F81" s="161"/>
      <c r="G81" s="161"/>
      <c r="H81" s="161"/>
      <c r="I81" s="161"/>
      <c r="J81" s="161"/>
      <c r="K81" s="161"/>
      <c r="L81" s="161"/>
      <c r="M81" s="161"/>
      <c r="N81" s="160"/>
      <c r="O81" s="160"/>
      <c r="P81" s="160"/>
      <c r="Q81" s="160"/>
      <c r="R81" s="161"/>
      <c r="S81" s="161"/>
      <c r="T81" s="161"/>
      <c r="U81" s="161"/>
      <c r="V81" s="161"/>
      <c r="W81" s="161"/>
      <c r="X81" s="161"/>
      <c r="Y81" s="151"/>
      <c r="Z81" s="151"/>
      <c r="AA81" s="151"/>
      <c r="AB81" s="151"/>
      <c r="AC81" s="151"/>
      <c r="AD81" s="151"/>
      <c r="AE81" s="151"/>
      <c r="AF81" s="151"/>
      <c r="AG81" s="151" t="s">
        <v>149</v>
      </c>
      <c r="AH81" s="151">
        <v>0</v>
      </c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x14ac:dyDescent="0.2">
      <c r="A82" s="165" t="s">
        <v>139</v>
      </c>
      <c r="B82" s="166" t="s">
        <v>89</v>
      </c>
      <c r="C82" s="186" t="s">
        <v>90</v>
      </c>
      <c r="D82" s="167"/>
      <c r="E82" s="168"/>
      <c r="F82" s="169"/>
      <c r="G82" s="169">
        <f>SUMIF(AG83:AG88,"&lt;&gt;NOR",G83:G88)</f>
        <v>0</v>
      </c>
      <c r="H82" s="169"/>
      <c r="I82" s="169">
        <f>SUM(I83:I88)</f>
        <v>0</v>
      </c>
      <c r="J82" s="169"/>
      <c r="K82" s="169">
        <f>SUM(K83:K88)</f>
        <v>0</v>
      </c>
      <c r="L82" s="169"/>
      <c r="M82" s="169">
        <f>SUM(M83:M88)</f>
        <v>0</v>
      </c>
      <c r="N82" s="168"/>
      <c r="O82" s="168">
        <f>SUM(O83:O88)</f>
        <v>314.26</v>
      </c>
      <c r="P82" s="168"/>
      <c r="Q82" s="168">
        <f>SUM(Q83:Q88)</f>
        <v>0</v>
      </c>
      <c r="R82" s="169"/>
      <c r="S82" s="169"/>
      <c r="T82" s="170"/>
      <c r="U82" s="164"/>
      <c r="V82" s="164">
        <f>SUM(V83:V88)</f>
        <v>50.08</v>
      </c>
      <c r="W82" s="164"/>
      <c r="X82" s="164"/>
      <c r="AG82" t="s">
        <v>140</v>
      </c>
    </row>
    <row r="83" spans="1:60" ht="22.5" outlineLevel="1" x14ac:dyDescent="0.2">
      <c r="A83" s="171">
        <v>29</v>
      </c>
      <c r="B83" s="172" t="s">
        <v>507</v>
      </c>
      <c r="C83" s="187" t="s">
        <v>379</v>
      </c>
      <c r="D83" s="173" t="s">
        <v>206</v>
      </c>
      <c r="E83" s="174">
        <v>468</v>
      </c>
      <c r="F83" s="175"/>
      <c r="G83" s="176">
        <f>ROUND(E83*F83,2)</f>
        <v>0</v>
      </c>
      <c r="H83" s="175"/>
      <c r="I83" s="176">
        <f>ROUND(E83*H83,2)</f>
        <v>0</v>
      </c>
      <c r="J83" s="175"/>
      <c r="K83" s="176">
        <f>ROUND(E83*J83,2)</f>
        <v>0</v>
      </c>
      <c r="L83" s="176">
        <v>21</v>
      </c>
      <c r="M83" s="176">
        <f>G83*(1+L83/100)</f>
        <v>0</v>
      </c>
      <c r="N83" s="174">
        <v>0.441</v>
      </c>
      <c r="O83" s="174">
        <f>ROUND(E83*N83,2)</f>
        <v>206.39</v>
      </c>
      <c r="P83" s="174">
        <v>0</v>
      </c>
      <c r="Q83" s="174">
        <f>ROUND(E83*P83,2)</f>
        <v>0</v>
      </c>
      <c r="R83" s="176" t="s">
        <v>207</v>
      </c>
      <c r="S83" s="176" t="s">
        <v>144</v>
      </c>
      <c r="T83" s="177" t="s">
        <v>144</v>
      </c>
      <c r="U83" s="161">
        <v>0.03</v>
      </c>
      <c r="V83" s="161">
        <f>ROUND(E83*U83,2)</f>
        <v>14.04</v>
      </c>
      <c r="W83" s="161"/>
      <c r="X83" s="161" t="s">
        <v>208</v>
      </c>
      <c r="Y83" s="151"/>
      <c r="Z83" s="151"/>
      <c r="AA83" s="151"/>
      <c r="AB83" s="151"/>
      <c r="AC83" s="151"/>
      <c r="AD83" s="151"/>
      <c r="AE83" s="151"/>
      <c r="AF83" s="151"/>
      <c r="AG83" s="151" t="s">
        <v>209</v>
      </c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outlineLevel="1" x14ac:dyDescent="0.2">
      <c r="A84" s="158"/>
      <c r="B84" s="159"/>
      <c r="C84" s="188" t="s">
        <v>557</v>
      </c>
      <c r="D84" s="162"/>
      <c r="E84" s="163">
        <v>468</v>
      </c>
      <c r="F84" s="161"/>
      <c r="G84" s="161"/>
      <c r="H84" s="161"/>
      <c r="I84" s="161"/>
      <c r="J84" s="161"/>
      <c r="K84" s="161"/>
      <c r="L84" s="161"/>
      <c r="M84" s="161"/>
      <c r="N84" s="160"/>
      <c r="O84" s="160"/>
      <c r="P84" s="160"/>
      <c r="Q84" s="160"/>
      <c r="R84" s="161"/>
      <c r="S84" s="161"/>
      <c r="T84" s="161"/>
      <c r="U84" s="161"/>
      <c r="V84" s="161"/>
      <c r="W84" s="161"/>
      <c r="X84" s="161"/>
      <c r="Y84" s="151"/>
      <c r="Z84" s="151"/>
      <c r="AA84" s="151"/>
      <c r="AB84" s="151"/>
      <c r="AC84" s="151"/>
      <c r="AD84" s="151"/>
      <c r="AE84" s="151"/>
      <c r="AF84" s="151"/>
      <c r="AG84" s="151" t="s">
        <v>149</v>
      </c>
      <c r="AH84" s="151">
        <v>0</v>
      </c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ht="22.5" outlineLevel="1" x14ac:dyDescent="0.2">
      <c r="A85" s="171">
        <v>30</v>
      </c>
      <c r="B85" s="172" t="s">
        <v>382</v>
      </c>
      <c r="C85" s="187" t="s">
        <v>383</v>
      </c>
      <c r="D85" s="173" t="s">
        <v>206</v>
      </c>
      <c r="E85" s="174">
        <v>234</v>
      </c>
      <c r="F85" s="175"/>
      <c r="G85" s="176">
        <f>ROUND(E85*F85,2)</f>
        <v>0</v>
      </c>
      <c r="H85" s="175"/>
      <c r="I85" s="176">
        <f>ROUND(E85*H85,2)</f>
        <v>0</v>
      </c>
      <c r="J85" s="175"/>
      <c r="K85" s="176">
        <f>ROUND(E85*J85,2)</f>
        <v>0</v>
      </c>
      <c r="L85" s="176">
        <v>21</v>
      </c>
      <c r="M85" s="176">
        <f>G85*(1+L85/100)</f>
        <v>0</v>
      </c>
      <c r="N85" s="174">
        <v>0.21099999999999999</v>
      </c>
      <c r="O85" s="174">
        <f>ROUND(E85*N85,2)</f>
        <v>49.37</v>
      </c>
      <c r="P85" s="174">
        <v>0</v>
      </c>
      <c r="Q85" s="174">
        <f>ROUND(E85*P85,2)</f>
        <v>0</v>
      </c>
      <c r="R85" s="176" t="s">
        <v>207</v>
      </c>
      <c r="S85" s="176" t="s">
        <v>144</v>
      </c>
      <c r="T85" s="177" t="s">
        <v>144</v>
      </c>
      <c r="U85" s="161">
        <v>7.0000000000000007E-2</v>
      </c>
      <c r="V85" s="161">
        <f>ROUND(E85*U85,2)</f>
        <v>16.38</v>
      </c>
      <c r="W85" s="161"/>
      <c r="X85" s="161" t="s">
        <v>208</v>
      </c>
      <c r="Y85" s="151"/>
      <c r="Z85" s="151"/>
      <c r="AA85" s="151"/>
      <c r="AB85" s="151"/>
      <c r="AC85" s="151"/>
      <c r="AD85" s="151"/>
      <c r="AE85" s="151"/>
      <c r="AF85" s="151"/>
      <c r="AG85" s="151" t="s">
        <v>209</v>
      </c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outlineLevel="1" x14ac:dyDescent="0.2">
      <c r="A86" s="158"/>
      <c r="B86" s="159"/>
      <c r="C86" s="256" t="s">
        <v>384</v>
      </c>
      <c r="D86" s="257"/>
      <c r="E86" s="257"/>
      <c r="F86" s="257"/>
      <c r="G86" s="257"/>
      <c r="H86" s="161"/>
      <c r="I86" s="161"/>
      <c r="J86" s="161"/>
      <c r="K86" s="161"/>
      <c r="L86" s="161"/>
      <c r="M86" s="161"/>
      <c r="N86" s="160"/>
      <c r="O86" s="160"/>
      <c r="P86" s="160"/>
      <c r="Q86" s="160"/>
      <c r="R86" s="161"/>
      <c r="S86" s="161"/>
      <c r="T86" s="161"/>
      <c r="U86" s="161"/>
      <c r="V86" s="161"/>
      <c r="W86" s="161"/>
      <c r="X86" s="161"/>
      <c r="Y86" s="151"/>
      <c r="Z86" s="151"/>
      <c r="AA86" s="151"/>
      <c r="AB86" s="151"/>
      <c r="AC86" s="151"/>
      <c r="AD86" s="151"/>
      <c r="AE86" s="151"/>
      <c r="AF86" s="151"/>
      <c r="AG86" s="151" t="s">
        <v>219</v>
      </c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outlineLevel="1" x14ac:dyDescent="0.2">
      <c r="A87" s="171">
        <v>31</v>
      </c>
      <c r="B87" s="172" t="s">
        <v>387</v>
      </c>
      <c r="C87" s="187" t="s">
        <v>388</v>
      </c>
      <c r="D87" s="173" t="s">
        <v>206</v>
      </c>
      <c r="E87" s="174">
        <v>234</v>
      </c>
      <c r="F87" s="175"/>
      <c r="G87" s="176">
        <f>ROUND(E87*F87,2)</f>
        <v>0</v>
      </c>
      <c r="H87" s="175"/>
      <c r="I87" s="176">
        <f>ROUND(E87*H87,2)</f>
        <v>0</v>
      </c>
      <c r="J87" s="175"/>
      <c r="K87" s="176">
        <f>ROUND(E87*J87,2)</f>
        <v>0</v>
      </c>
      <c r="L87" s="176">
        <v>21</v>
      </c>
      <c r="M87" s="176">
        <f>G87*(1+L87/100)</f>
        <v>0</v>
      </c>
      <c r="N87" s="174">
        <v>0.25</v>
      </c>
      <c r="O87" s="174">
        <f>ROUND(E87*N87,2)</f>
        <v>58.5</v>
      </c>
      <c r="P87" s="174">
        <v>0</v>
      </c>
      <c r="Q87" s="174">
        <f>ROUND(E87*P87,2)</f>
        <v>0</v>
      </c>
      <c r="R87" s="176" t="s">
        <v>207</v>
      </c>
      <c r="S87" s="176" t="s">
        <v>144</v>
      </c>
      <c r="T87" s="177" t="s">
        <v>558</v>
      </c>
      <c r="U87" s="161">
        <v>8.4000000000000005E-2</v>
      </c>
      <c r="V87" s="161">
        <f>ROUND(E87*U87,2)</f>
        <v>19.66</v>
      </c>
      <c r="W87" s="161"/>
      <c r="X87" s="161" t="s">
        <v>208</v>
      </c>
      <c r="Y87" s="151"/>
      <c r="Z87" s="151"/>
      <c r="AA87" s="151"/>
      <c r="AB87" s="151"/>
      <c r="AC87" s="151"/>
      <c r="AD87" s="151"/>
      <c r="AE87" s="151"/>
      <c r="AF87" s="151"/>
      <c r="AG87" s="151" t="s">
        <v>209</v>
      </c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</row>
    <row r="88" spans="1:60" outlineLevel="1" x14ac:dyDescent="0.2">
      <c r="A88" s="158"/>
      <c r="B88" s="159"/>
      <c r="C88" s="256" t="s">
        <v>384</v>
      </c>
      <c r="D88" s="257"/>
      <c r="E88" s="257"/>
      <c r="F88" s="257"/>
      <c r="G88" s="257"/>
      <c r="H88" s="161"/>
      <c r="I88" s="161"/>
      <c r="J88" s="161"/>
      <c r="K88" s="161"/>
      <c r="L88" s="161"/>
      <c r="M88" s="161"/>
      <c r="N88" s="160"/>
      <c r="O88" s="160"/>
      <c r="P88" s="160"/>
      <c r="Q88" s="160"/>
      <c r="R88" s="161"/>
      <c r="S88" s="161"/>
      <c r="T88" s="161"/>
      <c r="U88" s="161"/>
      <c r="V88" s="161"/>
      <c r="W88" s="161"/>
      <c r="X88" s="161"/>
      <c r="Y88" s="151"/>
      <c r="Z88" s="151"/>
      <c r="AA88" s="151"/>
      <c r="AB88" s="151"/>
      <c r="AC88" s="151"/>
      <c r="AD88" s="151"/>
      <c r="AE88" s="151"/>
      <c r="AF88" s="151"/>
      <c r="AG88" s="151" t="s">
        <v>219</v>
      </c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x14ac:dyDescent="0.2">
      <c r="A89" s="165" t="s">
        <v>139</v>
      </c>
      <c r="B89" s="166" t="s">
        <v>91</v>
      </c>
      <c r="C89" s="186" t="s">
        <v>92</v>
      </c>
      <c r="D89" s="167"/>
      <c r="E89" s="168"/>
      <c r="F89" s="169"/>
      <c r="G89" s="169">
        <f>SUMIF(AG90:AG131,"&lt;&gt;NOR",G90:G131)</f>
        <v>0</v>
      </c>
      <c r="H89" s="169"/>
      <c r="I89" s="169">
        <f>SUM(I90:I131)</f>
        <v>0</v>
      </c>
      <c r="J89" s="169"/>
      <c r="K89" s="169">
        <f>SUM(K90:K131)</f>
        <v>0</v>
      </c>
      <c r="L89" s="169"/>
      <c r="M89" s="169">
        <f>SUM(M90:M131)</f>
        <v>0</v>
      </c>
      <c r="N89" s="168"/>
      <c r="O89" s="168">
        <f>SUM(O90:O131)</f>
        <v>8.5599999999999987</v>
      </c>
      <c r="P89" s="168"/>
      <c r="Q89" s="168">
        <f>SUM(Q90:Q131)</f>
        <v>0</v>
      </c>
      <c r="R89" s="169"/>
      <c r="S89" s="169"/>
      <c r="T89" s="170"/>
      <c r="U89" s="164"/>
      <c r="V89" s="164">
        <f>SUM(V90:V131)</f>
        <v>231.16</v>
      </c>
      <c r="W89" s="164"/>
      <c r="X89" s="164"/>
      <c r="AG89" t="s">
        <v>140</v>
      </c>
    </row>
    <row r="90" spans="1:60" ht="22.5" outlineLevel="1" x14ac:dyDescent="0.2">
      <c r="A90" s="178">
        <v>32</v>
      </c>
      <c r="B90" s="179" t="s">
        <v>559</v>
      </c>
      <c r="C90" s="189" t="s">
        <v>560</v>
      </c>
      <c r="D90" s="180" t="s">
        <v>311</v>
      </c>
      <c r="E90" s="181">
        <v>6</v>
      </c>
      <c r="F90" s="182"/>
      <c r="G90" s="183">
        <f>ROUND(E90*F90,2)</f>
        <v>0</v>
      </c>
      <c r="H90" s="182"/>
      <c r="I90" s="183">
        <f>ROUND(E90*H90,2)</f>
        <v>0</v>
      </c>
      <c r="J90" s="182"/>
      <c r="K90" s="183">
        <f>ROUND(E90*J90,2)</f>
        <v>0</v>
      </c>
      <c r="L90" s="183">
        <v>21</v>
      </c>
      <c r="M90" s="183">
        <f>G90*(1+L90/100)</f>
        <v>0</v>
      </c>
      <c r="N90" s="181">
        <v>2.2000000000000001E-4</v>
      </c>
      <c r="O90" s="181">
        <f>ROUND(E90*N90,2)</f>
        <v>0</v>
      </c>
      <c r="P90" s="181">
        <v>0</v>
      </c>
      <c r="Q90" s="181">
        <f>ROUND(E90*P90,2)</f>
        <v>0</v>
      </c>
      <c r="R90" s="183" t="s">
        <v>355</v>
      </c>
      <c r="S90" s="183" t="s">
        <v>144</v>
      </c>
      <c r="T90" s="184" t="s">
        <v>144</v>
      </c>
      <c r="U90" s="161">
        <v>0.76</v>
      </c>
      <c r="V90" s="161">
        <f>ROUND(E90*U90,2)</f>
        <v>4.5599999999999996</v>
      </c>
      <c r="W90" s="161"/>
      <c r="X90" s="161" t="s">
        <v>208</v>
      </c>
      <c r="Y90" s="151"/>
      <c r="Z90" s="151"/>
      <c r="AA90" s="151"/>
      <c r="AB90" s="151"/>
      <c r="AC90" s="151"/>
      <c r="AD90" s="151"/>
      <c r="AE90" s="151"/>
      <c r="AF90" s="151"/>
      <c r="AG90" s="151" t="s">
        <v>209</v>
      </c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ht="22.5" outlineLevel="1" x14ac:dyDescent="0.2">
      <c r="A91" s="178">
        <v>33</v>
      </c>
      <c r="B91" s="179" t="s">
        <v>561</v>
      </c>
      <c r="C91" s="189" t="s">
        <v>562</v>
      </c>
      <c r="D91" s="180" t="s">
        <v>311</v>
      </c>
      <c r="E91" s="181">
        <v>4</v>
      </c>
      <c r="F91" s="182"/>
      <c r="G91" s="183">
        <f>ROUND(E91*F91,2)</f>
        <v>0</v>
      </c>
      <c r="H91" s="182"/>
      <c r="I91" s="183">
        <f>ROUND(E91*H91,2)</f>
        <v>0</v>
      </c>
      <c r="J91" s="182"/>
      <c r="K91" s="183">
        <f>ROUND(E91*J91,2)</f>
        <v>0</v>
      </c>
      <c r="L91" s="183">
        <v>21</v>
      </c>
      <c r="M91" s="183">
        <f>G91*(1+L91/100)</f>
        <v>0</v>
      </c>
      <c r="N91" s="181">
        <v>3.2000000000000003E-4</v>
      </c>
      <c r="O91" s="181">
        <f>ROUND(E91*N91,2)</f>
        <v>0</v>
      </c>
      <c r="P91" s="181">
        <v>0</v>
      </c>
      <c r="Q91" s="181">
        <f>ROUND(E91*P91,2)</f>
        <v>0</v>
      </c>
      <c r="R91" s="183" t="s">
        <v>355</v>
      </c>
      <c r="S91" s="183" t="s">
        <v>144</v>
      </c>
      <c r="T91" s="184" t="s">
        <v>144</v>
      </c>
      <c r="U91" s="161">
        <v>1.0900000000000001</v>
      </c>
      <c r="V91" s="161">
        <f>ROUND(E91*U91,2)</f>
        <v>4.3600000000000003</v>
      </c>
      <c r="W91" s="161"/>
      <c r="X91" s="161" t="s">
        <v>208</v>
      </c>
      <c r="Y91" s="151"/>
      <c r="Z91" s="151"/>
      <c r="AA91" s="151"/>
      <c r="AB91" s="151"/>
      <c r="AC91" s="151"/>
      <c r="AD91" s="151"/>
      <c r="AE91" s="151"/>
      <c r="AF91" s="151"/>
      <c r="AG91" s="151" t="s">
        <v>209</v>
      </c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ht="22.5" outlineLevel="1" x14ac:dyDescent="0.2">
      <c r="A92" s="171">
        <v>34</v>
      </c>
      <c r="B92" s="172" t="s">
        <v>563</v>
      </c>
      <c r="C92" s="187" t="s">
        <v>564</v>
      </c>
      <c r="D92" s="173" t="s">
        <v>232</v>
      </c>
      <c r="E92" s="174">
        <v>220</v>
      </c>
      <c r="F92" s="175"/>
      <c r="G92" s="176">
        <f>ROUND(E92*F92,2)</f>
        <v>0</v>
      </c>
      <c r="H92" s="175"/>
      <c r="I92" s="176">
        <f>ROUND(E92*H92,2)</f>
        <v>0</v>
      </c>
      <c r="J92" s="175"/>
      <c r="K92" s="176">
        <f>ROUND(E92*J92,2)</f>
        <v>0</v>
      </c>
      <c r="L92" s="176">
        <v>21</v>
      </c>
      <c r="M92" s="176">
        <f>G92*(1+L92/100)</f>
        <v>0</v>
      </c>
      <c r="N92" s="174">
        <v>0</v>
      </c>
      <c r="O92" s="174">
        <f>ROUND(E92*N92,2)</f>
        <v>0</v>
      </c>
      <c r="P92" s="174">
        <v>0</v>
      </c>
      <c r="Q92" s="174">
        <f>ROUND(E92*P92,2)</f>
        <v>0</v>
      </c>
      <c r="R92" s="176" t="s">
        <v>355</v>
      </c>
      <c r="S92" s="176" t="s">
        <v>144</v>
      </c>
      <c r="T92" s="177" t="s">
        <v>144</v>
      </c>
      <c r="U92" s="161">
        <v>0.17</v>
      </c>
      <c r="V92" s="161">
        <f>ROUND(E92*U92,2)</f>
        <v>37.4</v>
      </c>
      <c r="W92" s="161"/>
      <c r="X92" s="161" t="s">
        <v>208</v>
      </c>
      <c r="Y92" s="151"/>
      <c r="Z92" s="151"/>
      <c r="AA92" s="151"/>
      <c r="AB92" s="151"/>
      <c r="AC92" s="151"/>
      <c r="AD92" s="151"/>
      <c r="AE92" s="151"/>
      <c r="AF92" s="151"/>
      <c r="AG92" s="151" t="s">
        <v>209</v>
      </c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outlineLevel="1" x14ac:dyDescent="0.2">
      <c r="A93" s="158"/>
      <c r="B93" s="159"/>
      <c r="C93" s="256" t="s">
        <v>366</v>
      </c>
      <c r="D93" s="257"/>
      <c r="E93" s="257"/>
      <c r="F93" s="257"/>
      <c r="G93" s="257"/>
      <c r="H93" s="161"/>
      <c r="I93" s="161"/>
      <c r="J93" s="161"/>
      <c r="K93" s="161"/>
      <c r="L93" s="161"/>
      <c r="M93" s="161"/>
      <c r="N93" s="160"/>
      <c r="O93" s="160"/>
      <c r="P93" s="160"/>
      <c r="Q93" s="160"/>
      <c r="R93" s="161"/>
      <c r="S93" s="161"/>
      <c r="T93" s="161"/>
      <c r="U93" s="161"/>
      <c r="V93" s="161"/>
      <c r="W93" s="161"/>
      <c r="X93" s="161"/>
      <c r="Y93" s="151"/>
      <c r="Z93" s="151"/>
      <c r="AA93" s="151"/>
      <c r="AB93" s="151"/>
      <c r="AC93" s="151"/>
      <c r="AD93" s="151"/>
      <c r="AE93" s="151"/>
      <c r="AF93" s="151"/>
      <c r="AG93" s="151" t="s">
        <v>219</v>
      </c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outlineLevel="1" x14ac:dyDescent="0.2">
      <c r="A94" s="171">
        <v>35</v>
      </c>
      <c r="B94" s="172" t="s">
        <v>565</v>
      </c>
      <c r="C94" s="187" t="s">
        <v>566</v>
      </c>
      <c r="D94" s="173" t="s">
        <v>311</v>
      </c>
      <c r="E94" s="174">
        <v>22</v>
      </c>
      <c r="F94" s="175"/>
      <c r="G94" s="176">
        <f>ROUND(E94*F94,2)</f>
        <v>0</v>
      </c>
      <c r="H94" s="175"/>
      <c r="I94" s="176">
        <f>ROUND(E94*H94,2)</f>
        <v>0</v>
      </c>
      <c r="J94" s="175"/>
      <c r="K94" s="176">
        <f>ROUND(E94*J94,2)</f>
        <v>0</v>
      </c>
      <c r="L94" s="176">
        <v>21</v>
      </c>
      <c r="M94" s="176">
        <f>G94*(1+L94/100)</f>
        <v>0</v>
      </c>
      <c r="N94" s="174">
        <v>0</v>
      </c>
      <c r="O94" s="174">
        <f>ROUND(E94*N94,2)</f>
        <v>0</v>
      </c>
      <c r="P94" s="174">
        <v>0</v>
      </c>
      <c r="Q94" s="174">
        <f>ROUND(E94*P94,2)</f>
        <v>0</v>
      </c>
      <c r="R94" s="176" t="s">
        <v>355</v>
      </c>
      <c r="S94" s="176" t="s">
        <v>144</v>
      </c>
      <c r="T94" s="177" t="s">
        <v>144</v>
      </c>
      <c r="U94" s="161">
        <v>0.28320000000000001</v>
      </c>
      <c r="V94" s="161">
        <f>ROUND(E94*U94,2)</f>
        <v>6.23</v>
      </c>
      <c r="W94" s="161"/>
      <c r="X94" s="161" t="s">
        <v>208</v>
      </c>
      <c r="Y94" s="151"/>
      <c r="Z94" s="151"/>
      <c r="AA94" s="151"/>
      <c r="AB94" s="151"/>
      <c r="AC94" s="151"/>
      <c r="AD94" s="151"/>
      <c r="AE94" s="151"/>
      <c r="AF94" s="151"/>
      <c r="AG94" s="151" t="s">
        <v>209</v>
      </c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outlineLevel="1" x14ac:dyDescent="0.2">
      <c r="A95" s="158"/>
      <c r="B95" s="159"/>
      <c r="C95" s="256" t="s">
        <v>366</v>
      </c>
      <c r="D95" s="257"/>
      <c r="E95" s="257"/>
      <c r="F95" s="257"/>
      <c r="G95" s="257"/>
      <c r="H95" s="161"/>
      <c r="I95" s="161"/>
      <c r="J95" s="161"/>
      <c r="K95" s="161"/>
      <c r="L95" s="161"/>
      <c r="M95" s="161"/>
      <c r="N95" s="160"/>
      <c r="O95" s="160"/>
      <c r="P95" s="160"/>
      <c r="Q95" s="160"/>
      <c r="R95" s="161"/>
      <c r="S95" s="161"/>
      <c r="T95" s="161"/>
      <c r="U95" s="161"/>
      <c r="V95" s="161"/>
      <c r="W95" s="161"/>
      <c r="X95" s="161"/>
      <c r="Y95" s="151"/>
      <c r="Z95" s="151"/>
      <c r="AA95" s="151"/>
      <c r="AB95" s="151"/>
      <c r="AC95" s="151"/>
      <c r="AD95" s="151"/>
      <c r="AE95" s="151"/>
      <c r="AF95" s="151"/>
      <c r="AG95" s="151" t="s">
        <v>219</v>
      </c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outlineLevel="1" x14ac:dyDescent="0.2">
      <c r="A96" s="178">
        <v>36</v>
      </c>
      <c r="B96" s="179" t="s">
        <v>567</v>
      </c>
      <c r="C96" s="189" t="s">
        <v>568</v>
      </c>
      <c r="D96" s="180" t="s">
        <v>311</v>
      </c>
      <c r="E96" s="181">
        <v>18</v>
      </c>
      <c r="F96" s="182"/>
      <c r="G96" s="183">
        <f>ROUND(E96*F96,2)</f>
        <v>0</v>
      </c>
      <c r="H96" s="182"/>
      <c r="I96" s="183">
        <f>ROUND(E96*H96,2)</f>
        <v>0</v>
      </c>
      <c r="J96" s="182"/>
      <c r="K96" s="183">
        <f>ROUND(E96*J96,2)</f>
        <v>0</v>
      </c>
      <c r="L96" s="183">
        <v>21</v>
      </c>
      <c r="M96" s="183">
        <f>G96*(1+L96/100)</f>
        <v>0</v>
      </c>
      <c r="N96" s="181">
        <v>2.0000000000000002E-5</v>
      </c>
      <c r="O96" s="181">
        <f>ROUND(E96*N96,2)</f>
        <v>0</v>
      </c>
      <c r="P96" s="181">
        <v>0</v>
      </c>
      <c r="Q96" s="181">
        <f>ROUND(E96*P96,2)</f>
        <v>0</v>
      </c>
      <c r="R96" s="183" t="s">
        <v>355</v>
      </c>
      <c r="S96" s="183" t="s">
        <v>144</v>
      </c>
      <c r="T96" s="184" t="s">
        <v>144</v>
      </c>
      <c r="U96" s="161">
        <v>0.61</v>
      </c>
      <c r="V96" s="161">
        <f>ROUND(E96*U96,2)</f>
        <v>10.98</v>
      </c>
      <c r="W96" s="161"/>
      <c r="X96" s="161" t="s">
        <v>208</v>
      </c>
      <c r="Y96" s="151"/>
      <c r="Z96" s="151"/>
      <c r="AA96" s="151"/>
      <c r="AB96" s="151"/>
      <c r="AC96" s="151"/>
      <c r="AD96" s="151"/>
      <c r="AE96" s="151"/>
      <c r="AF96" s="151"/>
      <c r="AG96" s="151" t="s">
        <v>209</v>
      </c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</row>
    <row r="97" spans="1:60" ht="22.5" outlineLevel="1" x14ac:dyDescent="0.2">
      <c r="A97" s="178">
        <v>37</v>
      </c>
      <c r="B97" s="179" t="s">
        <v>569</v>
      </c>
      <c r="C97" s="189" t="s">
        <v>570</v>
      </c>
      <c r="D97" s="180" t="s">
        <v>311</v>
      </c>
      <c r="E97" s="181">
        <v>6</v>
      </c>
      <c r="F97" s="182"/>
      <c r="G97" s="183">
        <f>ROUND(E97*F97,2)</f>
        <v>0</v>
      </c>
      <c r="H97" s="182"/>
      <c r="I97" s="183">
        <f>ROUND(E97*H97,2)</f>
        <v>0</v>
      </c>
      <c r="J97" s="182"/>
      <c r="K97" s="183">
        <f>ROUND(E97*J97,2)</f>
        <v>0</v>
      </c>
      <c r="L97" s="183">
        <v>21</v>
      </c>
      <c r="M97" s="183">
        <f>G97*(1+L97/100)</f>
        <v>0</v>
      </c>
      <c r="N97" s="181">
        <v>2.2000000000000001E-4</v>
      </c>
      <c r="O97" s="181">
        <f>ROUND(E97*N97,2)</f>
        <v>0</v>
      </c>
      <c r="P97" s="181">
        <v>0</v>
      </c>
      <c r="Q97" s="181">
        <f>ROUND(E97*P97,2)</f>
        <v>0</v>
      </c>
      <c r="R97" s="183" t="s">
        <v>355</v>
      </c>
      <c r="S97" s="183" t="s">
        <v>144</v>
      </c>
      <c r="T97" s="184" t="s">
        <v>144</v>
      </c>
      <c r="U97" s="161">
        <v>1.55</v>
      </c>
      <c r="V97" s="161">
        <f>ROUND(E97*U97,2)</f>
        <v>9.3000000000000007</v>
      </c>
      <c r="W97" s="161"/>
      <c r="X97" s="161" t="s">
        <v>208</v>
      </c>
      <c r="Y97" s="151"/>
      <c r="Z97" s="151"/>
      <c r="AA97" s="151"/>
      <c r="AB97" s="151"/>
      <c r="AC97" s="151"/>
      <c r="AD97" s="151"/>
      <c r="AE97" s="151"/>
      <c r="AF97" s="151"/>
      <c r="AG97" s="151" t="s">
        <v>209</v>
      </c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</row>
    <row r="98" spans="1:60" ht="22.5" outlineLevel="1" x14ac:dyDescent="0.2">
      <c r="A98" s="178">
        <v>38</v>
      </c>
      <c r="B98" s="179" t="s">
        <v>571</v>
      </c>
      <c r="C98" s="189" t="s">
        <v>572</v>
      </c>
      <c r="D98" s="180" t="s">
        <v>311</v>
      </c>
      <c r="E98" s="181">
        <v>3</v>
      </c>
      <c r="F98" s="182"/>
      <c r="G98" s="183">
        <f>ROUND(E98*F98,2)</f>
        <v>0</v>
      </c>
      <c r="H98" s="182"/>
      <c r="I98" s="183">
        <f>ROUND(E98*H98,2)</f>
        <v>0</v>
      </c>
      <c r="J98" s="182"/>
      <c r="K98" s="183">
        <f>ROUND(E98*J98,2)</f>
        <v>0</v>
      </c>
      <c r="L98" s="183">
        <v>21</v>
      </c>
      <c r="M98" s="183">
        <f>G98*(1+L98/100)</f>
        <v>0</v>
      </c>
      <c r="N98" s="181">
        <v>1.1E-4</v>
      </c>
      <c r="O98" s="181">
        <f>ROUND(E98*N98,2)</f>
        <v>0</v>
      </c>
      <c r="P98" s="181">
        <v>0</v>
      </c>
      <c r="Q98" s="181">
        <f>ROUND(E98*P98,2)</f>
        <v>0</v>
      </c>
      <c r="R98" s="183" t="s">
        <v>355</v>
      </c>
      <c r="S98" s="183" t="s">
        <v>144</v>
      </c>
      <c r="T98" s="184" t="s">
        <v>144</v>
      </c>
      <c r="U98" s="161">
        <v>0.71</v>
      </c>
      <c r="V98" s="161">
        <f>ROUND(E98*U98,2)</f>
        <v>2.13</v>
      </c>
      <c r="W98" s="161"/>
      <c r="X98" s="161" t="s">
        <v>208</v>
      </c>
      <c r="Y98" s="151"/>
      <c r="Z98" s="151"/>
      <c r="AA98" s="151"/>
      <c r="AB98" s="151"/>
      <c r="AC98" s="151"/>
      <c r="AD98" s="151"/>
      <c r="AE98" s="151"/>
      <c r="AF98" s="151"/>
      <c r="AG98" s="151" t="s">
        <v>209</v>
      </c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</row>
    <row r="99" spans="1:60" ht="33.75" outlineLevel="1" x14ac:dyDescent="0.2">
      <c r="A99" s="178">
        <v>39</v>
      </c>
      <c r="B99" s="179" t="s">
        <v>573</v>
      </c>
      <c r="C99" s="189" t="s">
        <v>574</v>
      </c>
      <c r="D99" s="180" t="s">
        <v>311</v>
      </c>
      <c r="E99" s="181">
        <v>18</v>
      </c>
      <c r="F99" s="182"/>
      <c r="G99" s="183">
        <f>ROUND(E99*F99,2)</f>
        <v>0</v>
      </c>
      <c r="H99" s="182"/>
      <c r="I99" s="183">
        <f>ROUND(E99*H99,2)</f>
        <v>0</v>
      </c>
      <c r="J99" s="182"/>
      <c r="K99" s="183">
        <f>ROUND(E99*J99,2)</f>
        <v>0</v>
      </c>
      <c r="L99" s="183">
        <v>21</v>
      </c>
      <c r="M99" s="183">
        <f>G99*(1+L99/100)</f>
        <v>0</v>
      </c>
      <c r="N99" s="181">
        <v>0</v>
      </c>
      <c r="O99" s="181">
        <f>ROUND(E99*N99,2)</f>
        <v>0</v>
      </c>
      <c r="P99" s="181">
        <v>0</v>
      </c>
      <c r="Q99" s="181">
        <f>ROUND(E99*P99,2)</f>
        <v>0</v>
      </c>
      <c r="R99" s="183" t="s">
        <v>355</v>
      </c>
      <c r="S99" s="183" t="s">
        <v>144</v>
      </c>
      <c r="T99" s="184" t="s">
        <v>144</v>
      </c>
      <c r="U99" s="161">
        <v>3.4740000000000002</v>
      </c>
      <c r="V99" s="161">
        <f>ROUND(E99*U99,2)</f>
        <v>62.53</v>
      </c>
      <c r="W99" s="161"/>
      <c r="X99" s="161" t="s">
        <v>208</v>
      </c>
      <c r="Y99" s="151"/>
      <c r="Z99" s="151"/>
      <c r="AA99" s="151"/>
      <c r="AB99" s="151"/>
      <c r="AC99" s="151"/>
      <c r="AD99" s="151"/>
      <c r="AE99" s="151"/>
      <c r="AF99" s="151"/>
      <c r="AG99" s="151" t="s">
        <v>209</v>
      </c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</row>
    <row r="100" spans="1:60" outlineLevel="1" x14ac:dyDescent="0.2">
      <c r="A100" s="171">
        <v>40</v>
      </c>
      <c r="B100" s="172" t="s">
        <v>575</v>
      </c>
      <c r="C100" s="187" t="s">
        <v>576</v>
      </c>
      <c r="D100" s="173" t="s">
        <v>232</v>
      </c>
      <c r="E100" s="174">
        <v>351</v>
      </c>
      <c r="F100" s="175"/>
      <c r="G100" s="176">
        <f>ROUND(E100*F100,2)</f>
        <v>0</v>
      </c>
      <c r="H100" s="175"/>
      <c r="I100" s="176">
        <f>ROUND(E100*H100,2)</f>
        <v>0</v>
      </c>
      <c r="J100" s="175"/>
      <c r="K100" s="176">
        <f>ROUND(E100*J100,2)</f>
        <v>0</v>
      </c>
      <c r="L100" s="176">
        <v>21</v>
      </c>
      <c r="M100" s="176">
        <f>G100*(1+L100/100)</f>
        <v>0</v>
      </c>
      <c r="N100" s="174">
        <v>0</v>
      </c>
      <c r="O100" s="174">
        <f>ROUND(E100*N100,2)</f>
        <v>0</v>
      </c>
      <c r="P100" s="174">
        <v>0</v>
      </c>
      <c r="Q100" s="174">
        <f>ROUND(E100*P100,2)</f>
        <v>0</v>
      </c>
      <c r="R100" s="176" t="s">
        <v>355</v>
      </c>
      <c r="S100" s="176" t="s">
        <v>144</v>
      </c>
      <c r="T100" s="177" t="s">
        <v>144</v>
      </c>
      <c r="U100" s="161">
        <v>4.3999999999999997E-2</v>
      </c>
      <c r="V100" s="161">
        <f>ROUND(E100*U100,2)</f>
        <v>15.44</v>
      </c>
      <c r="W100" s="161"/>
      <c r="X100" s="161" t="s">
        <v>208</v>
      </c>
      <c r="Y100" s="151"/>
      <c r="Z100" s="151"/>
      <c r="AA100" s="151"/>
      <c r="AB100" s="151"/>
      <c r="AC100" s="151"/>
      <c r="AD100" s="151"/>
      <c r="AE100" s="151"/>
      <c r="AF100" s="151"/>
      <c r="AG100" s="151" t="s">
        <v>209</v>
      </c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</row>
    <row r="101" spans="1:60" outlineLevel="1" x14ac:dyDescent="0.2">
      <c r="A101" s="158"/>
      <c r="B101" s="159"/>
      <c r="C101" s="256" t="s">
        <v>577</v>
      </c>
      <c r="D101" s="257"/>
      <c r="E101" s="257"/>
      <c r="F101" s="257"/>
      <c r="G101" s="257"/>
      <c r="H101" s="161"/>
      <c r="I101" s="161"/>
      <c r="J101" s="161"/>
      <c r="K101" s="161"/>
      <c r="L101" s="161"/>
      <c r="M101" s="161"/>
      <c r="N101" s="160"/>
      <c r="O101" s="160"/>
      <c r="P101" s="160"/>
      <c r="Q101" s="160"/>
      <c r="R101" s="161"/>
      <c r="S101" s="161"/>
      <c r="T101" s="161"/>
      <c r="U101" s="161"/>
      <c r="V101" s="161"/>
      <c r="W101" s="161"/>
      <c r="X101" s="161"/>
      <c r="Y101" s="151"/>
      <c r="Z101" s="151"/>
      <c r="AA101" s="151"/>
      <c r="AB101" s="151"/>
      <c r="AC101" s="151"/>
      <c r="AD101" s="151"/>
      <c r="AE101" s="151"/>
      <c r="AF101" s="151"/>
      <c r="AG101" s="151" t="s">
        <v>219</v>
      </c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93" t="str">
        <f>C101</f>
        <v>přísun, montáže, demontáže a odsunu zkoušecího čerpadla, napuštění tlakovou vodou a dodání vody pro tlakovou zkoušku,</v>
      </c>
      <c r="BB101" s="151"/>
      <c r="BC101" s="151"/>
      <c r="BD101" s="151"/>
      <c r="BE101" s="151"/>
      <c r="BF101" s="151"/>
      <c r="BG101" s="151"/>
      <c r="BH101" s="151"/>
    </row>
    <row r="102" spans="1:60" outlineLevel="1" x14ac:dyDescent="0.2">
      <c r="A102" s="171">
        <v>41</v>
      </c>
      <c r="B102" s="172" t="s">
        <v>578</v>
      </c>
      <c r="C102" s="187" t="s">
        <v>579</v>
      </c>
      <c r="D102" s="173" t="s">
        <v>398</v>
      </c>
      <c r="E102" s="174">
        <v>3</v>
      </c>
      <c r="F102" s="175"/>
      <c r="G102" s="176">
        <f>ROUND(E102*F102,2)</f>
        <v>0</v>
      </c>
      <c r="H102" s="175"/>
      <c r="I102" s="176">
        <f>ROUND(E102*H102,2)</f>
        <v>0</v>
      </c>
      <c r="J102" s="175"/>
      <c r="K102" s="176">
        <f>ROUND(E102*J102,2)</f>
        <v>0</v>
      </c>
      <c r="L102" s="176">
        <v>21</v>
      </c>
      <c r="M102" s="176">
        <f>G102*(1+L102/100)</f>
        <v>0</v>
      </c>
      <c r="N102" s="174">
        <v>3.5029999999999999E-2</v>
      </c>
      <c r="O102" s="174">
        <f>ROUND(E102*N102,2)</f>
        <v>0.11</v>
      </c>
      <c r="P102" s="174">
        <v>0</v>
      </c>
      <c r="Q102" s="174">
        <f>ROUND(E102*P102,2)</f>
        <v>0</v>
      </c>
      <c r="R102" s="176" t="s">
        <v>355</v>
      </c>
      <c r="S102" s="176" t="s">
        <v>144</v>
      </c>
      <c r="T102" s="177" t="s">
        <v>144</v>
      </c>
      <c r="U102" s="161">
        <v>10.130000000000001</v>
      </c>
      <c r="V102" s="161">
        <f>ROUND(E102*U102,2)</f>
        <v>30.39</v>
      </c>
      <c r="W102" s="161"/>
      <c r="X102" s="161" t="s">
        <v>208</v>
      </c>
      <c r="Y102" s="151"/>
      <c r="Z102" s="151"/>
      <c r="AA102" s="151"/>
      <c r="AB102" s="151"/>
      <c r="AC102" s="151"/>
      <c r="AD102" s="151"/>
      <c r="AE102" s="151"/>
      <c r="AF102" s="151"/>
      <c r="AG102" s="151" t="s">
        <v>209</v>
      </c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</row>
    <row r="103" spans="1:60" ht="33.75" outlineLevel="1" x14ac:dyDescent="0.2">
      <c r="A103" s="158"/>
      <c r="B103" s="159"/>
      <c r="C103" s="256" t="s">
        <v>580</v>
      </c>
      <c r="D103" s="257"/>
      <c r="E103" s="257"/>
      <c r="F103" s="257"/>
      <c r="G103" s="257"/>
      <c r="H103" s="161"/>
      <c r="I103" s="161"/>
      <c r="J103" s="161"/>
      <c r="K103" s="161"/>
      <c r="L103" s="161"/>
      <c r="M103" s="161"/>
      <c r="N103" s="160"/>
      <c r="O103" s="160"/>
      <c r="P103" s="160"/>
      <c r="Q103" s="160"/>
      <c r="R103" s="161"/>
      <c r="S103" s="161"/>
      <c r="T103" s="161"/>
      <c r="U103" s="161"/>
      <c r="V103" s="161"/>
      <c r="W103" s="161"/>
      <c r="X103" s="161"/>
      <c r="Y103" s="151"/>
      <c r="Z103" s="151"/>
      <c r="AA103" s="151"/>
      <c r="AB103" s="151"/>
      <c r="AC103" s="151"/>
      <c r="AD103" s="151"/>
      <c r="AE103" s="151"/>
      <c r="AF103" s="151"/>
      <c r="AG103" s="151" t="s">
        <v>219</v>
      </c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93" t="str">
        <f>C103</f>
        <v>montáž a demontáž výrobků nebo dílců pro zabezpečení dvou konců zkoušeného úseku potrubí pro jakýkoliv způsob zabezpečení,  montáž a demontáž koncových tvarovek, montáž zaslepovací příruby, zaslepení odboček pro hydranty, vzdušníky a jiné armatury a odbočky pro odbočující řady,</v>
      </c>
      <c r="BB103" s="151"/>
      <c r="BC103" s="151"/>
      <c r="BD103" s="151"/>
      <c r="BE103" s="151"/>
      <c r="BF103" s="151"/>
      <c r="BG103" s="151"/>
      <c r="BH103" s="151"/>
    </row>
    <row r="104" spans="1:60" outlineLevel="1" x14ac:dyDescent="0.2">
      <c r="A104" s="171">
        <v>42</v>
      </c>
      <c r="B104" s="172" t="s">
        <v>581</v>
      </c>
      <c r="C104" s="187" t="s">
        <v>582</v>
      </c>
      <c r="D104" s="173" t="s">
        <v>311</v>
      </c>
      <c r="E104" s="174">
        <v>18</v>
      </c>
      <c r="F104" s="175"/>
      <c r="G104" s="176">
        <f>ROUND(E104*F104,2)</f>
        <v>0</v>
      </c>
      <c r="H104" s="175"/>
      <c r="I104" s="176">
        <f>ROUND(E104*H104,2)</f>
        <v>0</v>
      </c>
      <c r="J104" s="175"/>
      <c r="K104" s="176">
        <f>ROUND(E104*J104,2)</f>
        <v>0</v>
      </c>
      <c r="L104" s="176">
        <v>21</v>
      </c>
      <c r="M104" s="176">
        <f>G104*(1+L104/100)</f>
        <v>0</v>
      </c>
      <c r="N104" s="174">
        <v>6.3829999999999998E-2</v>
      </c>
      <c r="O104" s="174">
        <f>ROUND(E104*N104,2)</f>
        <v>1.1499999999999999</v>
      </c>
      <c r="P104" s="174">
        <v>0</v>
      </c>
      <c r="Q104" s="174">
        <f>ROUND(E104*P104,2)</f>
        <v>0</v>
      </c>
      <c r="R104" s="176" t="s">
        <v>355</v>
      </c>
      <c r="S104" s="176" t="s">
        <v>144</v>
      </c>
      <c r="T104" s="177" t="s">
        <v>144</v>
      </c>
      <c r="U104" s="161">
        <v>0.77</v>
      </c>
      <c r="V104" s="161">
        <f>ROUND(E104*U104,2)</f>
        <v>13.86</v>
      </c>
      <c r="W104" s="161"/>
      <c r="X104" s="161" t="s">
        <v>208</v>
      </c>
      <c r="Y104" s="151"/>
      <c r="Z104" s="151"/>
      <c r="AA104" s="151"/>
      <c r="AB104" s="151"/>
      <c r="AC104" s="151"/>
      <c r="AD104" s="151"/>
      <c r="AE104" s="151"/>
      <c r="AF104" s="151"/>
      <c r="AG104" s="151" t="s">
        <v>209</v>
      </c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</row>
    <row r="105" spans="1:60" outlineLevel="1" x14ac:dyDescent="0.2">
      <c r="A105" s="158"/>
      <c r="B105" s="159"/>
      <c r="C105" s="256" t="s">
        <v>583</v>
      </c>
      <c r="D105" s="257"/>
      <c r="E105" s="257"/>
      <c r="F105" s="257"/>
      <c r="G105" s="257"/>
      <c r="H105" s="161"/>
      <c r="I105" s="161"/>
      <c r="J105" s="161"/>
      <c r="K105" s="161"/>
      <c r="L105" s="161"/>
      <c r="M105" s="161"/>
      <c r="N105" s="160"/>
      <c r="O105" s="160"/>
      <c r="P105" s="160"/>
      <c r="Q105" s="160"/>
      <c r="R105" s="161"/>
      <c r="S105" s="161"/>
      <c r="T105" s="161"/>
      <c r="U105" s="161"/>
      <c r="V105" s="161"/>
      <c r="W105" s="161"/>
      <c r="X105" s="161"/>
      <c r="Y105" s="151"/>
      <c r="Z105" s="151"/>
      <c r="AA105" s="151"/>
      <c r="AB105" s="151"/>
      <c r="AC105" s="151"/>
      <c r="AD105" s="151"/>
      <c r="AE105" s="151"/>
      <c r="AF105" s="151"/>
      <c r="AG105" s="151" t="s">
        <v>219</v>
      </c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</row>
    <row r="106" spans="1:60" outlineLevel="1" x14ac:dyDescent="0.2">
      <c r="A106" s="171">
        <v>43</v>
      </c>
      <c r="B106" s="172" t="s">
        <v>584</v>
      </c>
      <c r="C106" s="187" t="s">
        <v>585</v>
      </c>
      <c r="D106" s="173" t="s">
        <v>311</v>
      </c>
      <c r="E106" s="174">
        <v>6</v>
      </c>
      <c r="F106" s="175"/>
      <c r="G106" s="176">
        <f>ROUND(E106*F106,2)</f>
        <v>0</v>
      </c>
      <c r="H106" s="175"/>
      <c r="I106" s="176">
        <f>ROUND(E106*H106,2)</f>
        <v>0</v>
      </c>
      <c r="J106" s="175"/>
      <c r="K106" s="176">
        <f>ROUND(E106*J106,2)</f>
        <v>0</v>
      </c>
      <c r="L106" s="176">
        <v>21</v>
      </c>
      <c r="M106" s="176">
        <f>G106*(1+L106/100)</f>
        <v>0</v>
      </c>
      <c r="N106" s="174">
        <v>0.12303</v>
      </c>
      <c r="O106" s="174">
        <f>ROUND(E106*N106,2)</f>
        <v>0.74</v>
      </c>
      <c r="P106" s="174">
        <v>0</v>
      </c>
      <c r="Q106" s="174">
        <f>ROUND(E106*P106,2)</f>
        <v>0</v>
      </c>
      <c r="R106" s="176" t="s">
        <v>355</v>
      </c>
      <c r="S106" s="176" t="s">
        <v>144</v>
      </c>
      <c r="T106" s="177" t="s">
        <v>144</v>
      </c>
      <c r="U106" s="161">
        <v>0.86</v>
      </c>
      <c r="V106" s="161">
        <f>ROUND(E106*U106,2)</f>
        <v>5.16</v>
      </c>
      <c r="W106" s="161"/>
      <c r="X106" s="161" t="s">
        <v>208</v>
      </c>
      <c r="Y106" s="151"/>
      <c r="Z106" s="151"/>
      <c r="AA106" s="151"/>
      <c r="AB106" s="151"/>
      <c r="AC106" s="151"/>
      <c r="AD106" s="151"/>
      <c r="AE106" s="151"/>
      <c r="AF106" s="151"/>
      <c r="AG106" s="151" t="s">
        <v>209</v>
      </c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</row>
    <row r="107" spans="1:60" outlineLevel="1" x14ac:dyDescent="0.2">
      <c r="A107" s="158"/>
      <c r="B107" s="159"/>
      <c r="C107" s="256" t="s">
        <v>583</v>
      </c>
      <c r="D107" s="257"/>
      <c r="E107" s="257"/>
      <c r="F107" s="257"/>
      <c r="G107" s="257"/>
      <c r="H107" s="161"/>
      <c r="I107" s="161"/>
      <c r="J107" s="161"/>
      <c r="K107" s="161"/>
      <c r="L107" s="161"/>
      <c r="M107" s="161"/>
      <c r="N107" s="160"/>
      <c r="O107" s="160"/>
      <c r="P107" s="160"/>
      <c r="Q107" s="160"/>
      <c r="R107" s="161"/>
      <c r="S107" s="161"/>
      <c r="T107" s="161"/>
      <c r="U107" s="161"/>
      <c r="V107" s="161"/>
      <c r="W107" s="161"/>
      <c r="X107" s="161"/>
      <c r="Y107" s="151"/>
      <c r="Z107" s="151"/>
      <c r="AA107" s="151"/>
      <c r="AB107" s="151"/>
      <c r="AC107" s="151"/>
      <c r="AD107" s="151"/>
      <c r="AE107" s="151"/>
      <c r="AF107" s="151"/>
      <c r="AG107" s="151" t="s">
        <v>219</v>
      </c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</row>
    <row r="108" spans="1:60" outlineLevel="1" x14ac:dyDescent="0.2">
      <c r="A108" s="171">
        <v>44</v>
      </c>
      <c r="B108" s="172" t="s">
        <v>586</v>
      </c>
      <c r="C108" s="187" t="s">
        <v>587</v>
      </c>
      <c r="D108" s="173" t="s">
        <v>311</v>
      </c>
      <c r="E108" s="174">
        <v>3</v>
      </c>
      <c r="F108" s="175"/>
      <c r="G108" s="176">
        <f>ROUND(E108*F108,2)</f>
        <v>0</v>
      </c>
      <c r="H108" s="175"/>
      <c r="I108" s="176">
        <f>ROUND(E108*H108,2)</f>
        <v>0</v>
      </c>
      <c r="J108" s="175"/>
      <c r="K108" s="176">
        <f>ROUND(E108*J108,2)</f>
        <v>0</v>
      </c>
      <c r="L108" s="176">
        <v>21</v>
      </c>
      <c r="M108" s="176">
        <f>G108*(1+L108/100)</f>
        <v>0</v>
      </c>
      <c r="N108" s="174">
        <v>0.32906000000000002</v>
      </c>
      <c r="O108" s="174">
        <f>ROUND(E108*N108,2)</f>
        <v>0.99</v>
      </c>
      <c r="P108" s="174">
        <v>0</v>
      </c>
      <c r="Q108" s="174">
        <f>ROUND(E108*P108,2)</f>
        <v>0</v>
      </c>
      <c r="R108" s="176" t="s">
        <v>355</v>
      </c>
      <c r="S108" s="176" t="s">
        <v>144</v>
      </c>
      <c r="T108" s="177" t="s">
        <v>144</v>
      </c>
      <c r="U108" s="161">
        <v>1.18</v>
      </c>
      <c r="V108" s="161">
        <f>ROUND(E108*U108,2)</f>
        <v>3.54</v>
      </c>
      <c r="W108" s="161"/>
      <c r="X108" s="161" t="s">
        <v>208</v>
      </c>
      <c r="Y108" s="151"/>
      <c r="Z108" s="151"/>
      <c r="AA108" s="151"/>
      <c r="AB108" s="151"/>
      <c r="AC108" s="151"/>
      <c r="AD108" s="151"/>
      <c r="AE108" s="151"/>
      <c r="AF108" s="151"/>
      <c r="AG108" s="151" t="s">
        <v>209</v>
      </c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</row>
    <row r="109" spans="1:60" outlineLevel="1" x14ac:dyDescent="0.2">
      <c r="A109" s="158"/>
      <c r="B109" s="159"/>
      <c r="C109" s="256" t="s">
        <v>583</v>
      </c>
      <c r="D109" s="257"/>
      <c r="E109" s="257"/>
      <c r="F109" s="257"/>
      <c r="G109" s="257"/>
      <c r="H109" s="161"/>
      <c r="I109" s="161"/>
      <c r="J109" s="161"/>
      <c r="K109" s="161"/>
      <c r="L109" s="161"/>
      <c r="M109" s="161"/>
      <c r="N109" s="160"/>
      <c r="O109" s="160"/>
      <c r="P109" s="160"/>
      <c r="Q109" s="160"/>
      <c r="R109" s="161"/>
      <c r="S109" s="161"/>
      <c r="T109" s="161"/>
      <c r="U109" s="161"/>
      <c r="V109" s="161"/>
      <c r="W109" s="161"/>
      <c r="X109" s="161"/>
      <c r="Y109" s="151"/>
      <c r="Z109" s="151"/>
      <c r="AA109" s="151"/>
      <c r="AB109" s="151"/>
      <c r="AC109" s="151"/>
      <c r="AD109" s="151"/>
      <c r="AE109" s="151"/>
      <c r="AF109" s="151"/>
      <c r="AG109" s="151" t="s">
        <v>219</v>
      </c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</row>
    <row r="110" spans="1:60" outlineLevel="1" x14ac:dyDescent="0.2">
      <c r="A110" s="178">
        <v>45</v>
      </c>
      <c r="B110" s="179" t="s">
        <v>588</v>
      </c>
      <c r="C110" s="189" t="s">
        <v>589</v>
      </c>
      <c r="D110" s="180" t="s">
        <v>311</v>
      </c>
      <c r="E110" s="181">
        <v>24</v>
      </c>
      <c r="F110" s="182"/>
      <c r="G110" s="183">
        <f t="shared" ref="G110:G131" si="0">ROUND(E110*F110,2)</f>
        <v>0</v>
      </c>
      <c r="H110" s="182"/>
      <c r="I110" s="183">
        <f t="shared" ref="I110:I131" si="1">ROUND(E110*H110,2)</f>
        <v>0</v>
      </c>
      <c r="J110" s="182"/>
      <c r="K110" s="183">
        <f t="shared" ref="K110:K131" si="2">ROUND(E110*J110,2)</f>
        <v>0</v>
      </c>
      <c r="L110" s="183">
        <v>21</v>
      </c>
      <c r="M110" s="183">
        <f t="shared" ref="M110:M131" si="3">G110*(1+L110/100)</f>
        <v>0</v>
      </c>
      <c r="N110" s="181">
        <v>2.1000000000000001E-4</v>
      </c>
      <c r="O110" s="181">
        <f t="shared" ref="O110:O131" si="4">ROUND(E110*N110,2)</f>
        <v>0.01</v>
      </c>
      <c r="P110" s="181">
        <v>0</v>
      </c>
      <c r="Q110" s="181">
        <f t="shared" ref="Q110:Q131" si="5">ROUND(E110*P110,2)</f>
        <v>0</v>
      </c>
      <c r="R110" s="183" t="s">
        <v>355</v>
      </c>
      <c r="S110" s="183" t="s">
        <v>144</v>
      </c>
      <c r="T110" s="184" t="s">
        <v>144</v>
      </c>
      <c r="U110" s="161">
        <v>0.34</v>
      </c>
      <c r="V110" s="161">
        <f t="shared" ref="V110:V131" si="6">ROUND(E110*U110,2)</f>
        <v>8.16</v>
      </c>
      <c r="W110" s="161"/>
      <c r="X110" s="161" t="s">
        <v>208</v>
      </c>
      <c r="Y110" s="151"/>
      <c r="Z110" s="151"/>
      <c r="AA110" s="151"/>
      <c r="AB110" s="151"/>
      <c r="AC110" s="151"/>
      <c r="AD110" s="151"/>
      <c r="AE110" s="151"/>
      <c r="AF110" s="151"/>
      <c r="AG110" s="151" t="s">
        <v>209</v>
      </c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60" outlineLevel="1" x14ac:dyDescent="0.2">
      <c r="A111" s="178">
        <v>46</v>
      </c>
      <c r="B111" s="179" t="s">
        <v>590</v>
      </c>
      <c r="C111" s="189" t="s">
        <v>591</v>
      </c>
      <c r="D111" s="180" t="s">
        <v>232</v>
      </c>
      <c r="E111" s="181">
        <v>220</v>
      </c>
      <c r="F111" s="182"/>
      <c r="G111" s="183">
        <f t="shared" si="0"/>
        <v>0</v>
      </c>
      <c r="H111" s="182"/>
      <c r="I111" s="183">
        <f t="shared" si="1"/>
        <v>0</v>
      </c>
      <c r="J111" s="182"/>
      <c r="K111" s="183">
        <f t="shared" si="2"/>
        <v>0</v>
      </c>
      <c r="L111" s="183">
        <v>21</v>
      </c>
      <c r="M111" s="183">
        <f t="shared" si="3"/>
        <v>0</v>
      </c>
      <c r="N111" s="181">
        <v>0</v>
      </c>
      <c r="O111" s="181">
        <f t="shared" si="4"/>
        <v>0</v>
      </c>
      <c r="P111" s="181">
        <v>0</v>
      </c>
      <c r="Q111" s="181">
        <f t="shared" si="5"/>
        <v>0</v>
      </c>
      <c r="R111" s="183" t="s">
        <v>355</v>
      </c>
      <c r="S111" s="183" t="s">
        <v>144</v>
      </c>
      <c r="T111" s="184" t="s">
        <v>144</v>
      </c>
      <c r="U111" s="161">
        <v>2.5999999999999999E-2</v>
      </c>
      <c r="V111" s="161">
        <f t="shared" si="6"/>
        <v>5.72</v>
      </c>
      <c r="W111" s="161"/>
      <c r="X111" s="161" t="s">
        <v>208</v>
      </c>
      <c r="Y111" s="151"/>
      <c r="Z111" s="151"/>
      <c r="AA111" s="151"/>
      <c r="AB111" s="151"/>
      <c r="AC111" s="151"/>
      <c r="AD111" s="151"/>
      <c r="AE111" s="151"/>
      <c r="AF111" s="151"/>
      <c r="AG111" s="151" t="s">
        <v>209</v>
      </c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</row>
    <row r="112" spans="1:60" outlineLevel="1" x14ac:dyDescent="0.2">
      <c r="A112" s="178">
        <v>47</v>
      </c>
      <c r="B112" s="179" t="s">
        <v>592</v>
      </c>
      <c r="C112" s="189" t="s">
        <v>593</v>
      </c>
      <c r="D112" s="180" t="s">
        <v>232</v>
      </c>
      <c r="E112" s="181">
        <v>210</v>
      </c>
      <c r="F112" s="182"/>
      <c r="G112" s="183">
        <f t="shared" si="0"/>
        <v>0</v>
      </c>
      <c r="H112" s="182"/>
      <c r="I112" s="183">
        <f t="shared" si="1"/>
        <v>0</v>
      </c>
      <c r="J112" s="182"/>
      <c r="K112" s="183">
        <f t="shared" si="2"/>
        <v>0</v>
      </c>
      <c r="L112" s="183">
        <v>21</v>
      </c>
      <c r="M112" s="183">
        <f t="shared" si="3"/>
        <v>0</v>
      </c>
      <c r="N112" s="181">
        <v>8.0000000000000007E-5</v>
      </c>
      <c r="O112" s="181">
        <f t="shared" si="4"/>
        <v>0.02</v>
      </c>
      <c r="P112" s="181">
        <v>0</v>
      </c>
      <c r="Q112" s="181">
        <f t="shared" si="5"/>
        <v>0</v>
      </c>
      <c r="R112" s="183" t="s">
        <v>355</v>
      </c>
      <c r="S112" s="183" t="s">
        <v>144</v>
      </c>
      <c r="T112" s="184" t="s">
        <v>144</v>
      </c>
      <c r="U112" s="161">
        <v>0.03</v>
      </c>
      <c r="V112" s="161">
        <f t="shared" si="6"/>
        <v>6.3</v>
      </c>
      <c r="W112" s="161"/>
      <c r="X112" s="161" t="s">
        <v>208</v>
      </c>
      <c r="Y112" s="151"/>
      <c r="Z112" s="151"/>
      <c r="AA112" s="151"/>
      <c r="AB112" s="151"/>
      <c r="AC112" s="151"/>
      <c r="AD112" s="151"/>
      <c r="AE112" s="151"/>
      <c r="AF112" s="151"/>
      <c r="AG112" s="151" t="s">
        <v>209</v>
      </c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</row>
    <row r="113" spans="1:60" outlineLevel="1" x14ac:dyDescent="0.2">
      <c r="A113" s="178">
        <v>48</v>
      </c>
      <c r="B113" s="179" t="s">
        <v>594</v>
      </c>
      <c r="C113" s="189" t="s">
        <v>595</v>
      </c>
      <c r="D113" s="180" t="s">
        <v>232</v>
      </c>
      <c r="E113" s="181">
        <v>150</v>
      </c>
      <c r="F113" s="182"/>
      <c r="G113" s="183">
        <f t="shared" si="0"/>
        <v>0</v>
      </c>
      <c r="H113" s="182"/>
      <c r="I113" s="183">
        <f t="shared" si="1"/>
        <v>0</v>
      </c>
      <c r="J113" s="182"/>
      <c r="K113" s="183">
        <f t="shared" si="2"/>
        <v>0</v>
      </c>
      <c r="L113" s="183">
        <v>21</v>
      </c>
      <c r="M113" s="183">
        <f t="shared" si="3"/>
        <v>0</v>
      </c>
      <c r="N113" s="181">
        <v>1.2999999999999999E-4</v>
      </c>
      <c r="O113" s="181">
        <f t="shared" si="4"/>
        <v>0.02</v>
      </c>
      <c r="P113" s="181">
        <v>0</v>
      </c>
      <c r="Q113" s="181">
        <f t="shared" si="5"/>
        <v>0</v>
      </c>
      <c r="R113" s="183" t="s">
        <v>355</v>
      </c>
      <c r="S113" s="183" t="s">
        <v>144</v>
      </c>
      <c r="T113" s="184" t="s">
        <v>144</v>
      </c>
      <c r="U113" s="161">
        <v>3.4000000000000002E-2</v>
      </c>
      <c r="V113" s="161">
        <f t="shared" si="6"/>
        <v>5.0999999999999996</v>
      </c>
      <c r="W113" s="161"/>
      <c r="X113" s="161" t="s">
        <v>208</v>
      </c>
      <c r="Y113" s="151"/>
      <c r="Z113" s="151"/>
      <c r="AA113" s="151"/>
      <c r="AB113" s="151"/>
      <c r="AC113" s="151"/>
      <c r="AD113" s="151"/>
      <c r="AE113" s="151"/>
      <c r="AF113" s="151"/>
      <c r="AG113" s="151" t="s">
        <v>209</v>
      </c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</row>
    <row r="114" spans="1:60" outlineLevel="1" x14ac:dyDescent="0.2">
      <c r="A114" s="178">
        <v>49</v>
      </c>
      <c r="B114" s="179" t="s">
        <v>596</v>
      </c>
      <c r="C114" s="189" t="s">
        <v>597</v>
      </c>
      <c r="D114" s="180" t="s">
        <v>311</v>
      </c>
      <c r="E114" s="181">
        <v>4</v>
      </c>
      <c r="F114" s="182"/>
      <c r="G114" s="183">
        <f t="shared" si="0"/>
        <v>0</v>
      </c>
      <c r="H114" s="182"/>
      <c r="I114" s="183">
        <f t="shared" si="1"/>
        <v>0</v>
      </c>
      <c r="J114" s="182"/>
      <c r="K114" s="183">
        <f t="shared" si="2"/>
        <v>0</v>
      </c>
      <c r="L114" s="183">
        <v>21</v>
      </c>
      <c r="M114" s="183">
        <f t="shared" si="3"/>
        <v>0</v>
      </c>
      <c r="N114" s="181">
        <v>0</v>
      </c>
      <c r="O114" s="181">
        <f t="shared" si="4"/>
        <v>0</v>
      </c>
      <c r="P114" s="181">
        <v>0</v>
      </c>
      <c r="Q114" s="181">
        <f t="shared" si="5"/>
        <v>0</v>
      </c>
      <c r="R114" s="183" t="s">
        <v>349</v>
      </c>
      <c r="S114" s="183" t="s">
        <v>144</v>
      </c>
      <c r="T114" s="184" t="s">
        <v>144</v>
      </c>
      <c r="U114" s="161">
        <v>0</v>
      </c>
      <c r="V114" s="161">
        <f t="shared" si="6"/>
        <v>0</v>
      </c>
      <c r="W114" s="161"/>
      <c r="X114" s="161" t="s">
        <v>350</v>
      </c>
      <c r="Y114" s="151"/>
      <c r="Z114" s="151"/>
      <c r="AA114" s="151"/>
      <c r="AB114" s="151"/>
      <c r="AC114" s="151"/>
      <c r="AD114" s="151"/>
      <c r="AE114" s="151"/>
      <c r="AF114" s="151"/>
      <c r="AG114" s="151" t="s">
        <v>351</v>
      </c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</row>
    <row r="115" spans="1:60" outlineLevel="1" x14ac:dyDescent="0.2">
      <c r="A115" s="178">
        <v>50</v>
      </c>
      <c r="B115" s="179" t="s">
        <v>598</v>
      </c>
      <c r="C115" s="189" t="s">
        <v>599</v>
      </c>
      <c r="D115" s="180" t="s">
        <v>311</v>
      </c>
      <c r="E115" s="181">
        <v>22</v>
      </c>
      <c r="F115" s="182"/>
      <c r="G115" s="183">
        <f t="shared" si="0"/>
        <v>0</v>
      </c>
      <c r="H115" s="182"/>
      <c r="I115" s="183">
        <f t="shared" si="1"/>
        <v>0</v>
      </c>
      <c r="J115" s="182"/>
      <c r="K115" s="183">
        <f t="shared" si="2"/>
        <v>0</v>
      </c>
      <c r="L115" s="183">
        <v>21</v>
      </c>
      <c r="M115" s="183">
        <f t="shared" si="3"/>
        <v>0</v>
      </c>
      <c r="N115" s="181">
        <v>0</v>
      </c>
      <c r="O115" s="181">
        <f t="shared" si="4"/>
        <v>0</v>
      </c>
      <c r="P115" s="181">
        <v>0</v>
      </c>
      <c r="Q115" s="181">
        <f t="shared" si="5"/>
        <v>0</v>
      </c>
      <c r="R115" s="183" t="s">
        <v>349</v>
      </c>
      <c r="S115" s="183" t="s">
        <v>144</v>
      </c>
      <c r="T115" s="184" t="s">
        <v>144</v>
      </c>
      <c r="U115" s="161">
        <v>0</v>
      </c>
      <c r="V115" s="161">
        <f t="shared" si="6"/>
        <v>0</v>
      </c>
      <c r="W115" s="161"/>
      <c r="X115" s="161" t="s">
        <v>350</v>
      </c>
      <c r="Y115" s="151"/>
      <c r="Z115" s="151"/>
      <c r="AA115" s="151"/>
      <c r="AB115" s="151"/>
      <c r="AC115" s="151"/>
      <c r="AD115" s="151"/>
      <c r="AE115" s="151"/>
      <c r="AF115" s="151"/>
      <c r="AG115" s="151" t="s">
        <v>351</v>
      </c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</row>
    <row r="116" spans="1:60" ht="22.5" outlineLevel="1" x14ac:dyDescent="0.2">
      <c r="A116" s="178">
        <v>51</v>
      </c>
      <c r="B116" s="179" t="s">
        <v>600</v>
      </c>
      <c r="C116" s="189" t="s">
        <v>601</v>
      </c>
      <c r="D116" s="180" t="s">
        <v>232</v>
      </c>
      <c r="E116" s="181">
        <v>351</v>
      </c>
      <c r="F116" s="258" t="s">
        <v>650</v>
      </c>
      <c r="G116" s="183">
        <v>0</v>
      </c>
      <c r="H116" s="182"/>
      <c r="I116" s="183">
        <f t="shared" si="1"/>
        <v>0</v>
      </c>
      <c r="J116" s="182"/>
      <c r="K116" s="183">
        <f t="shared" si="2"/>
        <v>0</v>
      </c>
      <c r="L116" s="183">
        <v>21</v>
      </c>
      <c r="M116" s="183">
        <f t="shared" si="3"/>
        <v>0</v>
      </c>
      <c r="N116" s="181">
        <v>1.4599999999999999E-3</v>
      </c>
      <c r="O116" s="181">
        <f t="shared" si="4"/>
        <v>0.51</v>
      </c>
      <c r="P116" s="181">
        <v>0</v>
      </c>
      <c r="Q116" s="181">
        <f t="shared" si="5"/>
        <v>0</v>
      </c>
      <c r="R116" s="183" t="s">
        <v>349</v>
      </c>
      <c r="S116" s="183" t="s">
        <v>144</v>
      </c>
      <c r="T116" s="184" t="s">
        <v>144</v>
      </c>
      <c r="U116" s="161">
        <v>0</v>
      </c>
      <c r="V116" s="161">
        <f t="shared" si="6"/>
        <v>0</v>
      </c>
      <c r="W116" s="161"/>
      <c r="X116" s="161" t="s">
        <v>350</v>
      </c>
      <c r="Y116" s="151"/>
      <c r="Z116" s="151"/>
      <c r="AA116" s="151"/>
      <c r="AB116" s="151"/>
      <c r="AC116" s="151"/>
      <c r="AD116" s="151"/>
      <c r="AE116" s="151"/>
      <c r="AF116" s="151"/>
      <c r="AG116" s="151" t="s">
        <v>351</v>
      </c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</row>
    <row r="117" spans="1:60" outlineLevel="1" x14ac:dyDescent="0.2">
      <c r="A117" s="178">
        <v>52</v>
      </c>
      <c r="B117" s="179" t="s">
        <v>602</v>
      </c>
      <c r="C117" s="189" t="s">
        <v>603</v>
      </c>
      <c r="D117" s="180" t="s">
        <v>311</v>
      </c>
      <c r="E117" s="181">
        <v>14</v>
      </c>
      <c r="F117" s="182"/>
      <c r="G117" s="183">
        <f t="shared" si="0"/>
        <v>0</v>
      </c>
      <c r="H117" s="182"/>
      <c r="I117" s="183">
        <f t="shared" si="1"/>
        <v>0</v>
      </c>
      <c r="J117" s="182"/>
      <c r="K117" s="183">
        <f t="shared" si="2"/>
        <v>0</v>
      </c>
      <c r="L117" s="183">
        <v>21</v>
      </c>
      <c r="M117" s="183">
        <f t="shared" si="3"/>
        <v>0</v>
      </c>
      <c r="N117" s="181">
        <v>2.5000000000000001E-4</v>
      </c>
      <c r="O117" s="181">
        <f t="shared" si="4"/>
        <v>0</v>
      </c>
      <c r="P117" s="181">
        <v>0</v>
      </c>
      <c r="Q117" s="181">
        <f t="shared" si="5"/>
        <v>0</v>
      </c>
      <c r="R117" s="183" t="s">
        <v>349</v>
      </c>
      <c r="S117" s="183" t="s">
        <v>604</v>
      </c>
      <c r="T117" s="184" t="s">
        <v>604</v>
      </c>
      <c r="U117" s="161">
        <v>0</v>
      </c>
      <c r="V117" s="161">
        <f t="shared" si="6"/>
        <v>0</v>
      </c>
      <c r="W117" s="161"/>
      <c r="X117" s="161" t="s">
        <v>350</v>
      </c>
      <c r="Y117" s="151"/>
      <c r="Z117" s="151"/>
      <c r="AA117" s="151"/>
      <c r="AB117" s="151"/>
      <c r="AC117" s="151"/>
      <c r="AD117" s="151"/>
      <c r="AE117" s="151"/>
      <c r="AF117" s="151"/>
      <c r="AG117" s="151" t="s">
        <v>351</v>
      </c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</row>
    <row r="118" spans="1:60" ht="22.5" outlineLevel="1" x14ac:dyDescent="0.2">
      <c r="A118" s="178">
        <v>53</v>
      </c>
      <c r="B118" s="179" t="s">
        <v>605</v>
      </c>
      <c r="C118" s="189" t="s">
        <v>606</v>
      </c>
      <c r="D118" s="180" t="s">
        <v>311</v>
      </c>
      <c r="E118" s="181">
        <v>14</v>
      </c>
      <c r="F118" s="182"/>
      <c r="G118" s="183">
        <f t="shared" si="0"/>
        <v>0</v>
      </c>
      <c r="H118" s="182"/>
      <c r="I118" s="183">
        <f t="shared" si="1"/>
        <v>0</v>
      </c>
      <c r="J118" s="182"/>
      <c r="K118" s="183">
        <f t="shared" si="2"/>
        <v>0</v>
      </c>
      <c r="L118" s="183">
        <v>21</v>
      </c>
      <c r="M118" s="183">
        <f t="shared" si="3"/>
        <v>0</v>
      </c>
      <c r="N118" s="181">
        <v>3.31E-3</v>
      </c>
      <c r="O118" s="181">
        <f t="shared" si="4"/>
        <v>0.05</v>
      </c>
      <c r="P118" s="181">
        <v>0</v>
      </c>
      <c r="Q118" s="181">
        <f t="shared" si="5"/>
        <v>0</v>
      </c>
      <c r="R118" s="183" t="s">
        <v>349</v>
      </c>
      <c r="S118" s="183" t="s">
        <v>144</v>
      </c>
      <c r="T118" s="184" t="s">
        <v>144</v>
      </c>
      <c r="U118" s="161">
        <v>0</v>
      </c>
      <c r="V118" s="161">
        <f t="shared" si="6"/>
        <v>0</v>
      </c>
      <c r="W118" s="161"/>
      <c r="X118" s="161" t="s">
        <v>350</v>
      </c>
      <c r="Y118" s="151"/>
      <c r="Z118" s="151"/>
      <c r="AA118" s="151"/>
      <c r="AB118" s="151"/>
      <c r="AC118" s="151"/>
      <c r="AD118" s="151"/>
      <c r="AE118" s="151"/>
      <c r="AF118" s="151"/>
      <c r="AG118" s="151" t="s">
        <v>351</v>
      </c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</row>
    <row r="119" spans="1:60" ht="22.5" outlineLevel="1" x14ac:dyDescent="0.2">
      <c r="A119" s="178">
        <v>54</v>
      </c>
      <c r="B119" s="179" t="s">
        <v>607</v>
      </c>
      <c r="C119" s="189" t="s">
        <v>608</v>
      </c>
      <c r="D119" s="180" t="s">
        <v>311</v>
      </c>
      <c r="E119" s="181">
        <v>3</v>
      </c>
      <c r="F119" s="182"/>
      <c r="G119" s="183">
        <f t="shared" si="0"/>
        <v>0</v>
      </c>
      <c r="H119" s="182"/>
      <c r="I119" s="183">
        <f t="shared" si="1"/>
        <v>0</v>
      </c>
      <c r="J119" s="182"/>
      <c r="K119" s="183">
        <f t="shared" si="2"/>
        <v>0</v>
      </c>
      <c r="L119" s="183">
        <v>21</v>
      </c>
      <c r="M119" s="183">
        <f t="shared" si="3"/>
        <v>0</v>
      </c>
      <c r="N119" s="181">
        <v>3.2000000000000001E-2</v>
      </c>
      <c r="O119" s="181">
        <f t="shared" si="4"/>
        <v>0.1</v>
      </c>
      <c r="P119" s="181">
        <v>0</v>
      </c>
      <c r="Q119" s="181">
        <f t="shared" si="5"/>
        <v>0</v>
      </c>
      <c r="R119" s="183" t="s">
        <v>349</v>
      </c>
      <c r="S119" s="183" t="s">
        <v>144</v>
      </c>
      <c r="T119" s="184" t="s">
        <v>144</v>
      </c>
      <c r="U119" s="161">
        <v>0</v>
      </c>
      <c r="V119" s="161">
        <f t="shared" si="6"/>
        <v>0</v>
      </c>
      <c r="W119" s="161"/>
      <c r="X119" s="161" t="s">
        <v>350</v>
      </c>
      <c r="Y119" s="151"/>
      <c r="Z119" s="151"/>
      <c r="AA119" s="151"/>
      <c r="AB119" s="151"/>
      <c r="AC119" s="151"/>
      <c r="AD119" s="151"/>
      <c r="AE119" s="151"/>
      <c r="AF119" s="151"/>
      <c r="AG119" s="151" t="s">
        <v>351</v>
      </c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</row>
    <row r="120" spans="1:60" ht="33.75" outlineLevel="1" x14ac:dyDescent="0.2">
      <c r="A120" s="178">
        <v>55</v>
      </c>
      <c r="B120" s="179" t="s">
        <v>609</v>
      </c>
      <c r="C120" s="189" t="s">
        <v>610</v>
      </c>
      <c r="D120" s="180" t="s">
        <v>311</v>
      </c>
      <c r="E120" s="181">
        <v>6</v>
      </c>
      <c r="F120" s="182"/>
      <c r="G120" s="183">
        <f t="shared" si="0"/>
        <v>0</v>
      </c>
      <c r="H120" s="182"/>
      <c r="I120" s="183">
        <f t="shared" si="1"/>
        <v>0</v>
      </c>
      <c r="J120" s="182"/>
      <c r="K120" s="183">
        <f t="shared" si="2"/>
        <v>0</v>
      </c>
      <c r="L120" s="183">
        <v>21</v>
      </c>
      <c r="M120" s="183">
        <f t="shared" si="3"/>
        <v>0</v>
      </c>
      <c r="N120" s="181">
        <v>1.6500000000000001E-2</v>
      </c>
      <c r="O120" s="181">
        <f t="shared" si="4"/>
        <v>0.1</v>
      </c>
      <c r="P120" s="181">
        <v>0</v>
      </c>
      <c r="Q120" s="181">
        <f t="shared" si="5"/>
        <v>0</v>
      </c>
      <c r="R120" s="183" t="s">
        <v>349</v>
      </c>
      <c r="S120" s="183" t="s">
        <v>144</v>
      </c>
      <c r="T120" s="184" t="s">
        <v>144</v>
      </c>
      <c r="U120" s="161">
        <v>0</v>
      </c>
      <c r="V120" s="161">
        <f t="shared" si="6"/>
        <v>0</v>
      </c>
      <c r="W120" s="161"/>
      <c r="X120" s="161" t="s">
        <v>350</v>
      </c>
      <c r="Y120" s="151"/>
      <c r="Z120" s="151"/>
      <c r="AA120" s="151"/>
      <c r="AB120" s="151"/>
      <c r="AC120" s="151"/>
      <c r="AD120" s="151"/>
      <c r="AE120" s="151"/>
      <c r="AF120" s="151"/>
      <c r="AG120" s="151" t="s">
        <v>351</v>
      </c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</row>
    <row r="121" spans="1:60" ht="22.5" outlineLevel="1" x14ac:dyDescent="0.2">
      <c r="A121" s="178">
        <v>56</v>
      </c>
      <c r="B121" s="179" t="s">
        <v>611</v>
      </c>
      <c r="C121" s="189" t="s">
        <v>612</v>
      </c>
      <c r="D121" s="180" t="s">
        <v>311</v>
      </c>
      <c r="E121" s="181">
        <v>18</v>
      </c>
      <c r="F121" s="182"/>
      <c r="G121" s="183">
        <f t="shared" si="0"/>
        <v>0</v>
      </c>
      <c r="H121" s="182"/>
      <c r="I121" s="183">
        <f t="shared" si="1"/>
        <v>0</v>
      </c>
      <c r="J121" s="182"/>
      <c r="K121" s="183">
        <f t="shared" si="2"/>
        <v>0</v>
      </c>
      <c r="L121" s="183">
        <v>21</v>
      </c>
      <c r="M121" s="183">
        <f t="shared" si="3"/>
        <v>0</v>
      </c>
      <c r="N121" s="181">
        <v>6.6000000000000003E-2</v>
      </c>
      <c r="O121" s="181">
        <f t="shared" si="4"/>
        <v>1.19</v>
      </c>
      <c r="P121" s="181">
        <v>0</v>
      </c>
      <c r="Q121" s="181">
        <f t="shared" si="5"/>
        <v>0</v>
      </c>
      <c r="R121" s="183" t="s">
        <v>349</v>
      </c>
      <c r="S121" s="183" t="s">
        <v>144</v>
      </c>
      <c r="T121" s="184" t="s">
        <v>144</v>
      </c>
      <c r="U121" s="161">
        <v>0</v>
      </c>
      <c r="V121" s="161">
        <f t="shared" si="6"/>
        <v>0</v>
      </c>
      <c r="W121" s="161"/>
      <c r="X121" s="161" t="s">
        <v>350</v>
      </c>
      <c r="Y121" s="151"/>
      <c r="Z121" s="151"/>
      <c r="AA121" s="151"/>
      <c r="AB121" s="151"/>
      <c r="AC121" s="151"/>
      <c r="AD121" s="151"/>
      <c r="AE121" s="151"/>
      <c r="AF121" s="151"/>
      <c r="AG121" s="151" t="s">
        <v>351</v>
      </c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</row>
    <row r="122" spans="1:60" ht="22.5" outlineLevel="1" x14ac:dyDescent="0.2">
      <c r="A122" s="178">
        <v>57</v>
      </c>
      <c r="B122" s="179" t="s">
        <v>613</v>
      </c>
      <c r="C122" s="189" t="s">
        <v>614</v>
      </c>
      <c r="D122" s="180" t="s">
        <v>311</v>
      </c>
      <c r="E122" s="181">
        <v>3</v>
      </c>
      <c r="F122" s="182"/>
      <c r="G122" s="183">
        <f t="shared" si="0"/>
        <v>0</v>
      </c>
      <c r="H122" s="182"/>
      <c r="I122" s="183">
        <f t="shared" si="1"/>
        <v>0</v>
      </c>
      <c r="J122" s="182"/>
      <c r="K122" s="183">
        <f t="shared" si="2"/>
        <v>0</v>
      </c>
      <c r="L122" s="183">
        <v>21</v>
      </c>
      <c r="M122" s="183">
        <f t="shared" si="3"/>
        <v>0</v>
      </c>
      <c r="N122" s="181">
        <v>3.95E-2</v>
      </c>
      <c r="O122" s="181">
        <f t="shared" si="4"/>
        <v>0.12</v>
      </c>
      <c r="P122" s="181">
        <v>0</v>
      </c>
      <c r="Q122" s="181">
        <f t="shared" si="5"/>
        <v>0</v>
      </c>
      <c r="R122" s="183" t="s">
        <v>349</v>
      </c>
      <c r="S122" s="183" t="s">
        <v>144</v>
      </c>
      <c r="T122" s="184" t="s">
        <v>144</v>
      </c>
      <c r="U122" s="161">
        <v>0</v>
      </c>
      <c r="V122" s="161">
        <f t="shared" si="6"/>
        <v>0</v>
      </c>
      <c r="W122" s="161"/>
      <c r="X122" s="161" t="s">
        <v>350</v>
      </c>
      <c r="Y122" s="151"/>
      <c r="Z122" s="151"/>
      <c r="AA122" s="151"/>
      <c r="AB122" s="151"/>
      <c r="AC122" s="151"/>
      <c r="AD122" s="151"/>
      <c r="AE122" s="151"/>
      <c r="AF122" s="151"/>
      <c r="AG122" s="151" t="s">
        <v>351</v>
      </c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</row>
    <row r="123" spans="1:60" outlineLevel="1" x14ac:dyDescent="0.2">
      <c r="A123" s="178">
        <v>58</v>
      </c>
      <c r="B123" s="179" t="s">
        <v>615</v>
      </c>
      <c r="C123" s="189" t="s">
        <v>616</v>
      </c>
      <c r="D123" s="180" t="s">
        <v>311</v>
      </c>
      <c r="E123" s="181">
        <v>6</v>
      </c>
      <c r="F123" s="182"/>
      <c r="G123" s="183">
        <f t="shared" si="0"/>
        <v>0</v>
      </c>
      <c r="H123" s="182"/>
      <c r="I123" s="183">
        <f t="shared" si="1"/>
        <v>0</v>
      </c>
      <c r="J123" s="182"/>
      <c r="K123" s="183">
        <f t="shared" si="2"/>
        <v>0</v>
      </c>
      <c r="L123" s="183">
        <v>21</v>
      </c>
      <c r="M123" s="183">
        <f t="shared" si="3"/>
        <v>0</v>
      </c>
      <c r="N123" s="181">
        <v>1.2E-2</v>
      </c>
      <c r="O123" s="181">
        <f t="shared" si="4"/>
        <v>7.0000000000000007E-2</v>
      </c>
      <c r="P123" s="181">
        <v>0</v>
      </c>
      <c r="Q123" s="181">
        <f t="shared" si="5"/>
        <v>0</v>
      </c>
      <c r="R123" s="183" t="s">
        <v>349</v>
      </c>
      <c r="S123" s="183" t="s">
        <v>144</v>
      </c>
      <c r="T123" s="184" t="s">
        <v>144</v>
      </c>
      <c r="U123" s="161">
        <v>0</v>
      </c>
      <c r="V123" s="161">
        <f t="shared" si="6"/>
        <v>0</v>
      </c>
      <c r="W123" s="161"/>
      <c r="X123" s="161" t="s">
        <v>350</v>
      </c>
      <c r="Y123" s="151"/>
      <c r="Z123" s="151"/>
      <c r="AA123" s="151"/>
      <c r="AB123" s="151"/>
      <c r="AC123" s="151"/>
      <c r="AD123" s="151"/>
      <c r="AE123" s="151"/>
      <c r="AF123" s="151"/>
      <c r="AG123" s="151" t="s">
        <v>351</v>
      </c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</row>
    <row r="124" spans="1:60" ht="45" outlineLevel="1" x14ac:dyDescent="0.2">
      <c r="A124" s="178">
        <v>59</v>
      </c>
      <c r="B124" s="179" t="s">
        <v>617</v>
      </c>
      <c r="C124" s="189" t="s">
        <v>618</v>
      </c>
      <c r="D124" s="180" t="s">
        <v>311</v>
      </c>
      <c r="E124" s="181">
        <v>18</v>
      </c>
      <c r="F124" s="182"/>
      <c r="G124" s="183">
        <f t="shared" si="0"/>
        <v>0</v>
      </c>
      <c r="H124" s="182"/>
      <c r="I124" s="183">
        <f t="shared" si="1"/>
        <v>0</v>
      </c>
      <c r="J124" s="182"/>
      <c r="K124" s="183">
        <f t="shared" si="2"/>
        <v>0</v>
      </c>
      <c r="L124" s="183">
        <v>21</v>
      </c>
      <c r="M124" s="183">
        <f t="shared" si="3"/>
        <v>0</v>
      </c>
      <c r="N124" s="181">
        <v>8.0000000000000002E-3</v>
      </c>
      <c r="O124" s="181">
        <f t="shared" si="4"/>
        <v>0.14000000000000001</v>
      </c>
      <c r="P124" s="181">
        <v>0</v>
      </c>
      <c r="Q124" s="181">
        <f t="shared" si="5"/>
        <v>0</v>
      </c>
      <c r="R124" s="183" t="s">
        <v>349</v>
      </c>
      <c r="S124" s="183" t="s">
        <v>144</v>
      </c>
      <c r="T124" s="184" t="s">
        <v>144</v>
      </c>
      <c r="U124" s="161">
        <v>0</v>
      </c>
      <c r="V124" s="161">
        <f t="shared" si="6"/>
        <v>0</v>
      </c>
      <c r="W124" s="161"/>
      <c r="X124" s="161" t="s">
        <v>350</v>
      </c>
      <c r="Y124" s="151"/>
      <c r="Z124" s="151"/>
      <c r="AA124" s="151"/>
      <c r="AB124" s="151"/>
      <c r="AC124" s="151"/>
      <c r="AD124" s="151"/>
      <c r="AE124" s="151"/>
      <c r="AF124" s="151"/>
      <c r="AG124" s="151" t="s">
        <v>351</v>
      </c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</row>
    <row r="125" spans="1:60" outlineLevel="1" x14ac:dyDescent="0.2">
      <c r="A125" s="178">
        <v>60</v>
      </c>
      <c r="B125" s="179" t="s">
        <v>619</v>
      </c>
      <c r="C125" s="189" t="s">
        <v>620</v>
      </c>
      <c r="D125" s="180" t="s">
        <v>311</v>
      </c>
      <c r="E125" s="181">
        <v>6</v>
      </c>
      <c r="F125" s="182"/>
      <c r="G125" s="183">
        <f t="shared" si="0"/>
        <v>0</v>
      </c>
      <c r="H125" s="182"/>
      <c r="I125" s="183">
        <f t="shared" si="1"/>
        <v>0</v>
      </c>
      <c r="J125" s="182"/>
      <c r="K125" s="183">
        <f t="shared" si="2"/>
        <v>0</v>
      </c>
      <c r="L125" s="183">
        <v>21</v>
      </c>
      <c r="M125" s="183">
        <f t="shared" si="3"/>
        <v>0</v>
      </c>
      <c r="N125" s="181">
        <v>0</v>
      </c>
      <c r="O125" s="181">
        <f t="shared" si="4"/>
        <v>0</v>
      </c>
      <c r="P125" s="181">
        <v>0</v>
      </c>
      <c r="Q125" s="181">
        <f t="shared" si="5"/>
        <v>0</v>
      </c>
      <c r="R125" s="183" t="s">
        <v>349</v>
      </c>
      <c r="S125" s="183" t="s">
        <v>144</v>
      </c>
      <c r="T125" s="184" t="s">
        <v>144</v>
      </c>
      <c r="U125" s="161">
        <v>0</v>
      </c>
      <c r="V125" s="161">
        <f t="shared" si="6"/>
        <v>0</v>
      </c>
      <c r="W125" s="161"/>
      <c r="X125" s="161" t="s">
        <v>350</v>
      </c>
      <c r="Y125" s="151"/>
      <c r="Z125" s="151"/>
      <c r="AA125" s="151"/>
      <c r="AB125" s="151"/>
      <c r="AC125" s="151"/>
      <c r="AD125" s="151"/>
      <c r="AE125" s="151"/>
      <c r="AF125" s="151"/>
      <c r="AG125" s="151" t="s">
        <v>351</v>
      </c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</row>
    <row r="126" spans="1:60" ht="22.5" outlineLevel="1" x14ac:dyDescent="0.2">
      <c r="A126" s="178">
        <v>61</v>
      </c>
      <c r="B126" s="179" t="s">
        <v>621</v>
      </c>
      <c r="C126" s="189" t="s">
        <v>622</v>
      </c>
      <c r="D126" s="180" t="s">
        <v>311</v>
      </c>
      <c r="E126" s="181">
        <v>18</v>
      </c>
      <c r="F126" s="182"/>
      <c r="G126" s="183">
        <f t="shared" si="0"/>
        <v>0</v>
      </c>
      <c r="H126" s="182"/>
      <c r="I126" s="183">
        <f t="shared" si="1"/>
        <v>0</v>
      </c>
      <c r="J126" s="182"/>
      <c r="K126" s="183">
        <f t="shared" si="2"/>
        <v>0</v>
      </c>
      <c r="L126" s="183">
        <v>21</v>
      </c>
      <c r="M126" s="183">
        <f t="shared" si="3"/>
        <v>0</v>
      </c>
      <c r="N126" s="181">
        <v>3.3E-3</v>
      </c>
      <c r="O126" s="181">
        <f t="shared" si="4"/>
        <v>0.06</v>
      </c>
      <c r="P126" s="181">
        <v>0</v>
      </c>
      <c r="Q126" s="181">
        <f t="shared" si="5"/>
        <v>0</v>
      </c>
      <c r="R126" s="183" t="s">
        <v>349</v>
      </c>
      <c r="S126" s="183" t="s">
        <v>144</v>
      </c>
      <c r="T126" s="184" t="s">
        <v>144</v>
      </c>
      <c r="U126" s="161">
        <v>0</v>
      </c>
      <c r="V126" s="161">
        <f t="shared" si="6"/>
        <v>0</v>
      </c>
      <c r="W126" s="161"/>
      <c r="X126" s="161" t="s">
        <v>350</v>
      </c>
      <c r="Y126" s="151"/>
      <c r="Z126" s="151"/>
      <c r="AA126" s="151"/>
      <c r="AB126" s="151"/>
      <c r="AC126" s="151"/>
      <c r="AD126" s="151"/>
      <c r="AE126" s="151"/>
      <c r="AF126" s="151"/>
      <c r="AG126" s="151" t="s">
        <v>351</v>
      </c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</row>
    <row r="127" spans="1:60" ht="22.5" outlineLevel="1" x14ac:dyDescent="0.2">
      <c r="A127" s="178">
        <v>62</v>
      </c>
      <c r="B127" s="179" t="s">
        <v>623</v>
      </c>
      <c r="C127" s="189" t="s">
        <v>624</v>
      </c>
      <c r="D127" s="180" t="s">
        <v>311</v>
      </c>
      <c r="E127" s="181">
        <v>6</v>
      </c>
      <c r="F127" s="182"/>
      <c r="G127" s="183">
        <f t="shared" si="0"/>
        <v>0</v>
      </c>
      <c r="H127" s="182"/>
      <c r="I127" s="183">
        <f t="shared" si="1"/>
        <v>0</v>
      </c>
      <c r="J127" s="182"/>
      <c r="K127" s="183">
        <f t="shared" si="2"/>
        <v>0</v>
      </c>
      <c r="L127" s="183">
        <v>21</v>
      </c>
      <c r="M127" s="183">
        <f t="shared" si="3"/>
        <v>0</v>
      </c>
      <c r="N127" s="181">
        <v>7.3000000000000001E-3</v>
      </c>
      <c r="O127" s="181">
        <f t="shared" si="4"/>
        <v>0.04</v>
      </c>
      <c r="P127" s="181">
        <v>0</v>
      </c>
      <c r="Q127" s="181">
        <f t="shared" si="5"/>
        <v>0</v>
      </c>
      <c r="R127" s="183" t="s">
        <v>349</v>
      </c>
      <c r="S127" s="183" t="s">
        <v>144</v>
      </c>
      <c r="T127" s="184" t="s">
        <v>144</v>
      </c>
      <c r="U127" s="161">
        <v>0</v>
      </c>
      <c r="V127" s="161">
        <f t="shared" si="6"/>
        <v>0</v>
      </c>
      <c r="W127" s="161"/>
      <c r="X127" s="161" t="s">
        <v>350</v>
      </c>
      <c r="Y127" s="151"/>
      <c r="Z127" s="151"/>
      <c r="AA127" s="151"/>
      <c r="AB127" s="151"/>
      <c r="AC127" s="151"/>
      <c r="AD127" s="151"/>
      <c r="AE127" s="151"/>
      <c r="AF127" s="151"/>
      <c r="AG127" s="151" t="s">
        <v>351</v>
      </c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</row>
    <row r="128" spans="1:60" ht="22.5" outlineLevel="1" x14ac:dyDescent="0.2">
      <c r="A128" s="178">
        <v>63</v>
      </c>
      <c r="B128" s="179" t="s">
        <v>625</v>
      </c>
      <c r="C128" s="189" t="s">
        <v>626</v>
      </c>
      <c r="D128" s="180" t="s">
        <v>311</v>
      </c>
      <c r="E128" s="181">
        <v>4</v>
      </c>
      <c r="F128" s="182"/>
      <c r="G128" s="183">
        <f t="shared" si="0"/>
        <v>0</v>
      </c>
      <c r="H128" s="182"/>
      <c r="I128" s="183">
        <f t="shared" si="1"/>
        <v>0</v>
      </c>
      <c r="J128" s="182"/>
      <c r="K128" s="183">
        <f t="shared" si="2"/>
        <v>0</v>
      </c>
      <c r="L128" s="183">
        <v>21</v>
      </c>
      <c r="M128" s="183">
        <f t="shared" si="3"/>
        <v>0</v>
      </c>
      <c r="N128" s="181">
        <v>1.49E-2</v>
      </c>
      <c r="O128" s="181">
        <f t="shared" si="4"/>
        <v>0.06</v>
      </c>
      <c r="P128" s="181">
        <v>0</v>
      </c>
      <c r="Q128" s="181">
        <f t="shared" si="5"/>
        <v>0</v>
      </c>
      <c r="R128" s="183" t="s">
        <v>349</v>
      </c>
      <c r="S128" s="183" t="s">
        <v>144</v>
      </c>
      <c r="T128" s="184" t="s">
        <v>144</v>
      </c>
      <c r="U128" s="161">
        <v>0</v>
      </c>
      <c r="V128" s="161">
        <f t="shared" si="6"/>
        <v>0</v>
      </c>
      <c r="W128" s="161"/>
      <c r="X128" s="161" t="s">
        <v>350</v>
      </c>
      <c r="Y128" s="151"/>
      <c r="Z128" s="151"/>
      <c r="AA128" s="151"/>
      <c r="AB128" s="151"/>
      <c r="AC128" s="151"/>
      <c r="AD128" s="151"/>
      <c r="AE128" s="151"/>
      <c r="AF128" s="151"/>
      <c r="AG128" s="151" t="s">
        <v>351</v>
      </c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</row>
    <row r="129" spans="1:60" outlineLevel="1" x14ac:dyDescent="0.2">
      <c r="A129" s="178">
        <v>64</v>
      </c>
      <c r="B129" s="179" t="s">
        <v>627</v>
      </c>
      <c r="C129" s="189" t="s">
        <v>628</v>
      </c>
      <c r="D129" s="180" t="s">
        <v>311</v>
      </c>
      <c r="E129" s="181">
        <v>3</v>
      </c>
      <c r="F129" s="182"/>
      <c r="G129" s="183">
        <f t="shared" si="0"/>
        <v>0</v>
      </c>
      <c r="H129" s="182"/>
      <c r="I129" s="183">
        <f t="shared" si="1"/>
        <v>0</v>
      </c>
      <c r="J129" s="182"/>
      <c r="K129" s="183">
        <f t="shared" si="2"/>
        <v>0</v>
      </c>
      <c r="L129" s="183">
        <v>21</v>
      </c>
      <c r="M129" s="183">
        <f t="shared" si="3"/>
        <v>0</v>
      </c>
      <c r="N129" s="181">
        <v>1.4E-2</v>
      </c>
      <c r="O129" s="181">
        <f t="shared" si="4"/>
        <v>0.04</v>
      </c>
      <c r="P129" s="181">
        <v>0</v>
      </c>
      <c r="Q129" s="181">
        <f t="shared" si="5"/>
        <v>0</v>
      </c>
      <c r="R129" s="183" t="s">
        <v>349</v>
      </c>
      <c r="S129" s="183" t="s">
        <v>629</v>
      </c>
      <c r="T129" s="184" t="s">
        <v>629</v>
      </c>
      <c r="U129" s="161">
        <v>0</v>
      </c>
      <c r="V129" s="161">
        <f t="shared" si="6"/>
        <v>0</v>
      </c>
      <c r="W129" s="161"/>
      <c r="X129" s="161" t="s">
        <v>350</v>
      </c>
      <c r="Y129" s="151"/>
      <c r="Z129" s="151"/>
      <c r="AA129" s="151"/>
      <c r="AB129" s="151"/>
      <c r="AC129" s="151"/>
      <c r="AD129" s="151"/>
      <c r="AE129" s="151"/>
      <c r="AF129" s="151"/>
      <c r="AG129" s="151" t="s">
        <v>351</v>
      </c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</row>
    <row r="130" spans="1:60" ht="22.5" outlineLevel="1" x14ac:dyDescent="0.2">
      <c r="A130" s="178">
        <v>65</v>
      </c>
      <c r="B130" s="179" t="s">
        <v>630</v>
      </c>
      <c r="C130" s="189" t="s">
        <v>631</v>
      </c>
      <c r="D130" s="180" t="s">
        <v>311</v>
      </c>
      <c r="E130" s="181">
        <v>3</v>
      </c>
      <c r="F130" s="182"/>
      <c r="G130" s="183">
        <f t="shared" si="0"/>
        <v>0</v>
      </c>
      <c r="H130" s="182"/>
      <c r="I130" s="183">
        <f t="shared" si="1"/>
        <v>0</v>
      </c>
      <c r="J130" s="182"/>
      <c r="K130" s="183">
        <f t="shared" si="2"/>
        <v>0</v>
      </c>
      <c r="L130" s="183">
        <v>21</v>
      </c>
      <c r="M130" s="183">
        <f t="shared" si="3"/>
        <v>0</v>
      </c>
      <c r="N130" s="181">
        <v>1.23E-2</v>
      </c>
      <c r="O130" s="181">
        <f t="shared" si="4"/>
        <v>0.04</v>
      </c>
      <c r="P130" s="181">
        <v>0</v>
      </c>
      <c r="Q130" s="181">
        <f t="shared" si="5"/>
        <v>0</v>
      </c>
      <c r="R130" s="183" t="s">
        <v>349</v>
      </c>
      <c r="S130" s="183" t="s">
        <v>144</v>
      </c>
      <c r="T130" s="184" t="s">
        <v>144</v>
      </c>
      <c r="U130" s="161">
        <v>0</v>
      </c>
      <c r="V130" s="161">
        <f t="shared" si="6"/>
        <v>0</v>
      </c>
      <c r="W130" s="161"/>
      <c r="X130" s="161" t="s">
        <v>350</v>
      </c>
      <c r="Y130" s="151"/>
      <c r="Z130" s="151"/>
      <c r="AA130" s="151"/>
      <c r="AB130" s="151"/>
      <c r="AC130" s="151"/>
      <c r="AD130" s="151"/>
      <c r="AE130" s="151"/>
      <c r="AF130" s="151"/>
      <c r="AG130" s="151" t="s">
        <v>351</v>
      </c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</row>
    <row r="131" spans="1:60" outlineLevel="1" x14ac:dyDescent="0.2">
      <c r="A131" s="178">
        <v>66</v>
      </c>
      <c r="B131" s="179" t="s">
        <v>632</v>
      </c>
      <c r="C131" s="189" t="s">
        <v>633</v>
      </c>
      <c r="D131" s="180" t="s">
        <v>348</v>
      </c>
      <c r="E131" s="181">
        <v>3</v>
      </c>
      <c r="F131" s="182"/>
      <c r="G131" s="183">
        <f t="shared" si="0"/>
        <v>0</v>
      </c>
      <c r="H131" s="182"/>
      <c r="I131" s="183">
        <f t="shared" si="1"/>
        <v>0</v>
      </c>
      <c r="J131" s="182"/>
      <c r="K131" s="183">
        <f t="shared" si="2"/>
        <v>0</v>
      </c>
      <c r="L131" s="183">
        <v>21</v>
      </c>
      <c r="M131" s="183">
        <f t="shared" si="3"/>
        <v>0</v>
      </c>
      <c r="N131" s="181">
        <v>1</v>
      </c>
      <c r="O131" s="181">
        <f t="shared" si="4"/>
        <v>3</v>
      </c>
      <c r="P131" s="181">
        <v>0</v>
      </c>
      <c r="Q131" s="181">
        <f t="shared" si="5"/>
        <v>0</v>
      </c>
      <c r="R131" s="183" t="s">
        <v>349</v>
      </c>
      <c r="S131" s="183" t="s">
        <v>144</v>
      </c>
      <c r="T131" s="184" t="s">
        <v>144</v>
      </c>
      <c r="U131" s="161">
        <v>0</v>
      </c>
      <c r="V131" s="161">
        <f t="shared" si="6"/>
        <v>0</v>
      </c>
      <c r="W131" s="161"/>
      <c r="X131" s="161" t="s">
        <v>350</v>
      </c>
      <c r="Y131" s="151"/>
      <c r="Z131" s="151"/>
      <c r="AA131" s="151"/>
      <c r="AB131" s="151"/>
      <c r="AC131" s="151"/>
      <c r="AD131" s="151"/>
      <c r="AE131" s="151"/>
      <c r="AF131" s="151"/>
      <c r="AG131" s="151" t="s">
        <v>351</v>
      </c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</row>
    <row r="132" spans="1:60" x14ac:dyDescent="0.2">
      <c r="A132" s="165" t="s">
        <v>139</v>
      </c>
      <c r="B132" s="166" t="s">
        <v>93</v>
      </c>
      <c r="C132" s="186" t="s">
        <v>94</v>
      </c>
      <c r="D132" s="167"/>
      <c r="E132" s="168"/>
      <c r="F132" s="169"/>
      <c r="G132" s="169">
        <f>SUMIF(AG133:AG138,"&lt;&gt;NOR",G133:G138)</f>
        <v>0</v>
      </c>
      <c r="H132" s="169"/>
      <c r="I132" s="169">
        <f>SUM(I133:I138)</f>
        <v>0</v>
      </c>
      <c r="J132" s="169"/>
      <c r="K132" s="169">
        <f>SUM(K133:K138)</f>
        <v>0</v>
      </c>
      <c r="L132" s="169"/>
      <c r="M132" s="169">
        <f>SUM(M133:M138)</f>
        <v>0</v>
      </c>
      <c r="N132" s="168"/>
      <c r="O132" s="168">
        <f>SUM(O133:O138)</f>
        <v>0</v>
      </c>
      <c r="P132" s="168"/>
      <c r="Q132" s="168">
        <f>SUM(Q133:Q138)</f>
        <v>0</v>
      </c>
      <c r="R132" s="169"/>
      <c r="S132" s="169"/>
      <c r="T132" s="170"/>
      <c r="U132" s="164"/>
      <c r="V132" s="164">
        <f>SUM(V133:V138)</f>
        <v>105.19</v>
      </c>
      <c r="W132" s="164"/>
      <c r="X132" s="164"/>
      <c r="AG132" t="s">
        <v>140</v>
      </c>
    </row>
    <row r="133" spans="1:60" outlineLevel="1" x14ac:dyDescent="0.2">
      <c r="A133" s="178">
        <v>67</v>
      </c>
      <c r="B133" s="179" t="s">
        <v>634</v>
      </c>
      <c r="C133" s="189" t="s">
        <v>453</v>
      </c>
      <c r="D133" s="180" t="s">
        <v>161</v>
      </c>
      <c r="E133" s="181">
        <v>18</v>
      </c>
      <c r="F133" s="182"/>
      <c r="G133" s="183">
        <f t="shared" ref="G133:G138" si="7">ROUND(E133*F133,2)</f>
        <v>0</v>
      </c>
      <c r="H133" s="182"/>
      <c r="I133" s="183">
        <f t="shared" ref="I133:I138" si="8">ROUND(E133*H133,2)</f>
        <v>0</v>
      </c>
      <c r="J133" s="182"/>
      <c r="K133" s="183">
        <f t="shared" ref="K133:K138" si="9">ROUND(E133*J133,2)</f>
        <v>0</v>
      </c>
      <c r="L133" s="183">
        <v>21</v>
      </c>
      <c r="M133" s="183">
        <f t="shared" ref="M133:M138" si="10">G133*(1+L133/100)</f>
        <v>0</v>
      </c>
      <c r="N133" s="181">
        <v>0</v>
      </c>
      <c r="O133" s="181">
        <f t="shared" ref="O133:O138" si="11">ROUND(E133*N133,2)</f>
        <v>0</v>
      </c>
      <c r="P133" s="181">
        <v>0</v>
      </c>
      <c r="Q133" s="181">
        <f t="shared" ref="Q133:Q138" si="12">ROUND(E133*P133,2)</f>
        <v>0</v>
      </c>
      <c r="R133" s="183"/>
      <c r="S133" s="183" t="s">
        <v>162</v>
      </c>
      <c r="T133" s="184" t="s">
        <v>145</v>
      </c>
      <c r="U133" s="161">
        <v>0.19</v>
      </c>
      <c r="V133" s="161">
        <f t="shared" ref="V133:V138" si="13">ROUND(E133*U133,2)</f>
        <v>3.42</v>
      </c>
      <c r="W133" s="161"/>
      <c r="X133" s="161" t="s">
        <v>341</v>
      </c>
      <c r="Y133" s="151"/>
      <c r="Z133" s="151"/>
      <c r="AA133" s="151"/>
      <c r="AB133" s="151"/>
      <c r="AC133" s="151"/>
      <c r="AD133" s="151"/>
      <c r="AE133" s="151"/>
      <c r="AF133" s="151"/>
      <c r="AG133" s="151" t="s">
        <v>342</v>
      </c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</row>
    <row r="134" spans="1:60" outlineLevel="1" x14ac:dyDescent="0.2">
      <c r="A134" s="178">
        <v>68</v>
      </c>
      <c r="B134" s="179" t="s">
        <v>635</v>
      </c>
      <c r="C134" s="189" t="s">
        <v>636</v>
      </c>
      <c r="D134" s="180" t="s">
        <v>456</v>
      </c>
      <c r="E134" s="181">
        <v>3</v>
      </c>
      <c r="F134" s="182"/>
      <c r="G134" s="183">
        <f t="shared" si="7"/>
        <v>0</v>
      </c>
      <c r="H134" s="182"/>
      <c r="I134" s="183">
        <f t="shared" si="8"/>
        <v>0</v>
      </c>
      <c r="J134" s="182"/>
      <c r="K134" s="183">
        <f t="shared" si="9"/>
        <v>0</v>
      </c>
      <c r="L134" s="183">
        <v>21</v>
      </c>
      <c r="M134" s="183">
        <f t="shared" si="10"/>
        <v>0</v>
      </c>
      <c r="N134" s="181">
        <v>0</v>
      </c>
      <c r="O134" s="181">
        <f t="shared" si="11"/>
        <v>0</v>
      </c>
      <c r="P134" s="181">
        <v>0</v>
      </c>
      <c r="Q134" s="181">
        <f t="shared" si="12"/>
        <v>0</v>
      </c>
      <c r="R134" s="183"/>
      <c r="S134" s="183" t="s">
        <v>162</v>
      </c>
      <c r="T134" s="184" t="s">
        <v>145</v>
      </c>
      <c r="U134" s="161">
        <v>0.19</v>
      </c>
      <c r="V134" s="161">
        <f t="shared" si="13"/>
        <v>0.56999999999999995</v>
      </c>
      <c r="W134" s="161"/>
      <c r="X134" s="161" t="s">
        <v>341</v>
      </c>
      <c r="Y134" s="151"/>
      <c r="Z134" s="151"/>
      <c r="AA134" s="151"/>
      <c r="AB134" s="151"/>
      <c r="AC134" s="151"/>
      <c r="AD134" s="151"/>
      <c r="AE134" s="151"/>
      <c r="AF134" s="151"/>
      <c r="AG134" s="151" t="s">
        <v>342</v>
      </c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</row>
    <row r="135" spans="1:60" ht="22.5" outlineLevel="1" x14ac:dyDescent="0.2">
      <c r="A135" s="178">
        <v>69</v>
      </c>
      <c r="B135" s="179" t="s">
        <v>637</v>
      </c>
      <c r="C135" s="189" t="s">
        <v>638</v>
      </c>
      <c r="D135" s="180" t="s">
        <v>161</v>
      </c>
      <c r="E135" s="181">
        <v>18</v>
      </c>
      <c r="F135" s="182"/>
      <c r="G135" s="183">
        <f t="shared" si="7"/>
        <v>0</v>
      </c>
      <c r="H135" s="182"/>
      <c r="I135" s="183">
        <f t="shared" si="8"/>
        <v>0</v>
      </c>
      <c r="J135" s="182"/>
      <c r="K135" s="183">
        <f t="shared" si="9"/>
        <v>0</v>
      </c>
      <c r="L135" s="183">
        <v>21</v>
      </c>
      <c r="M135" s="183">
        <f t="shared" si="10"/>
        <v>0</v>
      </c>
      <c r="N135" s="181">
        <v>0</v>
      </c>
      <c r="O135" s="181">
        <f t="shared" si="11"/>
        <v>0</v>
      </c>
      <c r="P135" s="181">
        <v>0</v>
      </c>
      <c r="Q135" s="181">
        <f t="shared" si="12"/>
        <v>0</v>
      </c>
      <c r="R135" s="183"/>
      <c r="S135" s="183" t="s">
        <v>162</v>
      </c>
      <c r="T135" s="184" t="s">
        <v>145</v>
      </c>
      <c r="U135" s="161">
        <v>0</v>
      </c>
      <c r="V135" s="161">
        <f t="shared" si="13"/>
        <v>0</v>
      </c>
      <c r="W135" s="161"/>
      <c r="X135" s="161" t="s">
        <v>341</v>
      </c>
      <c r="Y135" s="151"/>
      <c r="Z135" s="151"/>
      <c r="AA135" s="151"/>
      <c r="AB135" s="151"/>
      <c r="AC135" s="151"/>
      <c r="AD135" s="151"/>
      <c r="AE135" s="151"/>
      <c r="AF135" s="151"/>
      <c r="AG135" s="151" t="s">
        <v>342</v>
      </c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</row>
    <row r="136" spans="1:60" outlineLevel="1" x14ac:dyDescent="0.2">
      <c r="A136" s="178">
        <v>70</v>
      </c>
      <c r="B136" s="179" t="s">
        <v>639</v>
      </c>
      <c r="C136" s="189" t="s">
        <v>640</v>
      </c>
      <c r="D136" s="180" t="s">
        <v>513</v>
      </c>
      <c r="E136" s="181">
        <v>7</v>
      </c>
      <c r="F136" s="182"/>
      <c r="G136" s="183">
        <f t="shared" si="7"/>
        <v>0</v>
      </c>
      <c r="H136" s="182"/>
      <c r="I136" s="183">
        <f t="shared" si="8"/>
        <v>0</v>
      </c>
      <c r="J136" s="182"/>
      <c r="K136" s="183">
        <f t="shared" si="9"/>
        <v>0</v>
      </c>
      <c r="L136" s="183">
        <v>21</v>
      </c>
      <c r="M136" s="183">
        <f t="shared" si="10"/>
        <v>0</v>
      </c>
      <c r="N136" s="181">
        <v>0</v>
      </c>
      <c r="O136" s="181">
        <f t="shared" si="11"/>
        <v>0</v>
      </c>
      <c r="P136" s="181">
        <v>0</v>
      </c>
      <c r="Q136" s="181">
        <f t="shared" si="12"/>
        <v>0</v>
      </c>
      <c r="R136" s="183"/>
      <c r="S136" s="183" t="s">
        <v>162</v>
      </c>
      <c r="T136" s="184" t="s">
        <v>145</v>
      </c>
      <c r="U136" s="161">
        <v>0</v>
      </c>
      <c r="V136" s="161">
        <f t="shared" si="13"/>
        <v>0</v>
      </c>
      <c r="W136" s="161"/>
      <c r="X136" s="161" t="s">
        <v>341</v>
      </c>
      <c r="Y136" s="151"/>
      <c r="Z136" s="151"/>
      <c r="AA136" s="151"/>
      <c r="AB136" s="151"/>
      <c r="AC136" s="151"/>
      <c r="AD136" s="151"/>
      <c r="AE136" s="151"/>
      <c r="AF136" s="151"/>
      <c r="AG136" s="151" t="s">
        <v>342</v>
      </c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</row>
    <row r="137" spans="1:60" outlineLevel="1" x14ac:dyDescent="0.2">
      <c r="A137" s="178">
        <v>71</v>
      </c>
      <c r="B137" s="179" t="s">
        <v>641</v>
      </c>
      <c r="C137" s="189" t="s">
        <v>642</v>
      </c>
      <c r="D137" s="180" t="s">
        <v>161</v>
      </c>
      <c r="E137" s="181">
        <v>6</v>
      </c>
      <c r="F137" s="182"/>
      <c r="G137" s="183">
        <f t="shared" si="7"/>
        <v>0</v>
      </c>
      <c r="H137" s="182"/>
      <c r="I137" s="183">
        <f t="shared" si="8"/>
        <v>0</v>
      </c>
      <c r="J137" s="182"/>
      <c r="K137" s="183">
        <f t="shared" si="9"/>
        <v>0</v>
      </c>
      <c r="L137" s="183">
        <v>21</v>
      </c>
      <c r="M137" s="183">
        <f t="shared" si="10"/>
        <v>0</v>
      </c>
      <c r="N137" s="181">
        <v>0</v>
      </c>
      <c r="O137" s="181">
        <f t="shared" si="11"/>
        <v>0</v>
      </c>
      <c r="P137" s="181">
        <v>0</v>
      </c>
      <c r="Q137" s="181">
        <f t="shared" si="12"/>
        <v>0</v>
      </c>
      <c r="R137" s="183"/>
      <c r="S137" s="183" t="s">
        <v>162</v>
      </c>
      <c r="T137" s="184" t="s">
        <v>145</v>
      </c>
      <c r="U137" s="161">
        <v>0.2</v>
      </c>
      <c r="V137" s="161">
        <f t="shared" si="13"/>
        <v>1.2</v>
      </c>
      <c r="W137" s="161"/>
      <c r="X137" s="161" t="s">
        <v>341</v>
      </c>
      <c r="Y137" s="151"/>
      <c r="Z137" s="151"/>
      <c r="AA137" s="151"/>
      <c r="AB137" s="151"/>
      <c r="AC137" s="151"/>
      <c r="AD137" s="151"/>
      <c r="AE137" s="151"/>
      <c r="AF137" s="151"/>
      <c r="AG137" s="151" t="s">
        <v>342</v>
      </c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</row>
    <row r="138" spans="1:60" outlineLevel="1" x14ac:dyDescent="0.2">
      <c r="A138" s="178">
        <v>72</v>
      </c>
      <c r="B138" s="179" t="s">
        <v>643</v>
      </c>
      <c r="C138" s="189" t="s">
        <v>644</v>
      </c>
      <c r="D138" s="180" t="s">
        <v>232</v>
      </c>
      <c r="E138" s="181">
        <v>500</v>
      </c>
      <c r="F138" s="182"/>
      <c r="G138" s="183">
        <f t="shared" si="7"/>
        <v>0</v>
      </c>
      <c r="H138" s="182"/>
      <c r="I138" s="183">
        <f t="shared" si="8"/>
        <v>0</v>
      </c>
      <c r="J138" s="182"/>
      <c r="K138" s="183">
        <f t="shared" si="9"/>
        <v>0</v>
      </c>
      <c r="L138" s="183">
        <v>21</v>
      </c>
      <c r="M138" s="183">
        <f t="shared" si="10"/>
        <v>0</v>
      </c>
      <c r="N138" s="181">
        <v>0</v>
      </c>
      <c r="O138" s="181">
        <f t="shared" si="11"/>
        <v>0</v>
      </c>
      <c r="P138" s="181">
        <v>0</v>
      </c>
      <c r="Q138" s="181">
        <f t="shared" si="12"/>
        <v>0</v>
      </c>
      <c r="R138" s="183"/>
      <c r="S138" s="183" t="s">
        <v>162</v>
      </c>
      <c r="T138" s="184" t="s">
        <v>145</v>
      </c>
      <c r="U138" s="161">
        <v>0.2</v>
      </c>
      <c r="V138" s="161">
        <f t="shared" si="13"/>
        <v>100</v>
      </c>
      <c r="W138" s="161"/>
      <c r="X138" s="161" t="s">
        <v>341</v>
      </c>
      <c r="Y138" s="151"/>
      <c r="Z138" s="151"/>
      <c r="AA138" s="151"/>
      <c r="AB138" s="151"/>
      <c r="AC138" s="151"/>
      <c r="AD138" s="151"/>
      <c r="AE138" s="151"/>
      <c r="AF138" s="151"/>
      <c r="AG138" s="151" t="s">
        <v>342</v>
      </c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</row>
    <row r="139" spans="1:60" x14ac:dyDescent="0.2">
      <c r="A139" s="165" t="s">
        <v>139</v>
      </c>
      <c r="B139" s="166" t="s">
        <v>99</v>
      </c>
      <c r="C139" s="186" t="s">
        <v>100</v>
      </c>
      <c r="D139" s="167"/>
      <c r="E139" s="168"/>
      <c r="F139" s="169"/>
      <c r="G139" s="169">
        <f>SUMIF(AG140:AG140,"&lt;&gt;NOR",G140:G140)</f>
        <v>0</v>
      </c>
      <c r="H139" s="169"/>
      <c r="I139" s="169">
        <f>SUM(I140:I140)</f>
        <v>0</v>
      </c>
      <c r="J139" s="169"/>
      <c r="K139" s="169">
        <f>SUM(K140:K140)</f>
        <v>0</v>
      </c>
      <c r="L139" s="169"/>
      <c r="M139" s="169">
        <f>SUM(M140:M140)</f>
        <v>0</v>
      </c>
      <c r="N139" s="168"/>
      <c r="O139" s="168">
        <f>SUM(O140:O140)</f>
        <v>0</v>
      </c>
      <c r="P139" s="168"/>
      <c r="Q139" s="168">
        <f>SUM(Q140:Q140)</f>
        <v>0</v>
      </c>
      <c r="R139" s="169"/>
      <c r="S139" s="169"/>
      <c r="T139" s="170"/>
      <c r="U139" s="164"/>
      <c r="V139" s="164">
        <f>SUM(V140:V140)</f>
        <v>0</v>
      </c>
      <c r="W139" s="164"/>
      <c r="X139" s="164"/>
      <c r="AG139" t="s">
        <v>140</v>
      </c>
    </row>
    <row r="140" spans="1:60" outlineLevel="1" x14ac:dyDescent="0.2">
      <c r="A140" s="178">
        <v>73</v>
      </c>
      <c r="B140" s="179" t="s">
        <v>645</v>
      </c>
      <c r="C140" s="189" t="s">
        <v>646</v>
      </c>
      <c r="D140" s="180" t="s">
        <v>456</v>
      </c>
      <c r="E140" s="181">
        <v>2</v>
      </c>
      <c r="F140" s="182"/>
      <c r="G140" s="183">
        <f>ROUND(E140*F140,2)</f>
        <v>0</v>
      </c>
      <c r="H140" s="182"/>
      <c r="I140" s="183">
        <f>ROUND(E140*H140,2)</f>
        <v>0</v>
      </c>
      <c r="J140" s="182"/>
      <c r="K140" s="183">
        <f>ROUND(E140*J140,2)</f>
        <v>0</v>
      </c>
      <c r="L140" s="183">
        <v>21</v>
      </c>
      <c r="M140" s="183">
        <f>G140*(1+L140/100)</f>
        <v>0</v>
      </c>
      <c r="N140" s="181">
        <v>0</v>
      </c>
      <c r="O140" s="181">
        <f>ROUND(E140*N140,2)</f>
        <v>0</v>
      </c>
      <c r="P140" s="181">
        <v>0</v>
      </c>
      <c r="Q140" s="181">
        <f>ROUND(E140*P140,2)</f>
        <v>0</v>
      </c>
      <c r="R140" s="183"/>
      <c r="S140" s="183" t="s">
        <v>162</v>
      </c>
      <c r="T140" s="184" t="s">
        <v>145</v>
      </c>
      <c r="U140" s="161">
        <v>0</v>
      </c>
      <c r="V140" s="161">
        <f>ROUND(E140*U140,2)</f>
        <v>0</v>
      </c>
      <c r="W140" s="161"/>
      <c r="X140" s="161" t="s">
        <v>341</v>
      </c>
      <c r="Y140" s="151"/>
      <c r="Z140" s="151"/>
      <c r="AA140" s="151"/>
      <c r="AB140" s="151"/>
      <c r="AC140" s="151"/>
      <c r="AD140" s="151"/>
      <c r="AE140" s="151"/>
      <c r="AF140" s="151"/>
      <c r="AG140" s="151" t="s">
        <v>342</v>
      </c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</row>
    <row r="141" spans="1:60" x14ac:dyDescent="0.2">
      <c r="A141" s="165" t="s">
        <v>139</v>
      </c>
      <c r="B141" s="166" t="s">
        <v>103</v>
      </c>
      <c r="C141" s="186" t="s">
        <v>104</v>
      </c>
      <c r="D141" s="167"/>
      <c r="E141" s="168"/>
      <c r="F141" s="169"/>
      <c r="G141" s="169">
        <f>SUMIF(AG142:AG149,"&lt;&gt;NOR",G142:G149)</f>
        <v>0</v>
      </c>
      <c r="H141" s="169"/>
      <c r="I141" s="169">
        <f>SUM(I142:I149)</f>
        <v>0</v>
      </c>
      <c r="J141" s="169"/>
      <c r="K141" s="169">
        <f>SUM(K142:K149)</f>
        <v>0</v>
      </c>
      <c r="L141" s="169"/>
      <c r="M141" s="169">
        <f>SUM(M142:M149)</f>
        <v>0</v>
      </c>
      <c r="N141" s="168"/>
      <c r="O141" s="168">
        <f>SUM(O142:O149)</f>
        <v>0</v>
      </c>
      <c r="P141" s="168"/>
      <c r="Q141" s="168">
        <f>SUM(Q142:Q149)</f>
        <v>0</v>
      </c>
      <c r="R141" s="169"/>
      <c r="S141" s="169"/>
      <c r="T141" s="170"/>
      <c r="U141" s="164"/>
      <c r="V141" s="164">
        <f>SUM(V142:V149)</f>
        <v>78.759999999999991</v>
      </c>
      <c r="W141" s="164"/>
      <c r="X141" s="164"/>
      <c r="AG141" t="s">
        <v>140</v>
      </c>
    </row>
    <row r="142" spans="1:60" ht="22.5" outlineLevel="1" x14ac:dyDescent="0.2">
      <c r="A142" s="171">
        <v>74</v>
      </c>
      <c r="B142" s="172" t="s">
        <v>469</v>
      </c>
      <c r="C142" s="187" t="s">
        <v>470</v>
      </c>
      <c r="D142" s="173" t="s">
        <v>348</v>
      </c>
      <c r="E142" s="174">
        <v>231.66</v>
      </c>
      <c r="F142" s="175"/>
      <c r="G142" s="176">
        <f>ROUND(E142*F142,2)</f>
        <v>0</v>
      </c>
      <c r="H142" s="175"/>
      <c r="I142" s="176">
        <f>ROUND(E142*H142,2)</f>
        <v>0</v>
      </c>
      <c r="J142" s="175"/>
      <c r="K142" s="176">
        <f>ROUND(E142*J142,2)</f>
        <v>0</v>
      </c>
      <c r="L142" s="176">
        <v>21</v>
      </c>
      <c r="M142" s="176">
        <f>G142*(1+L142/100)</f>
        <v>0</v>
      </c>
      <c r="N142" s="174">
        <v>0</v>
      </c>
      <c r="O142" s="174">
        <f>ROUND(E142*N142,2)</f>
        <v>0</v>
      </c>
      <c r="P142" s="174">
        <v>0</v>
      </c>
      <c r="Q142" s="174">
        <f>ROUND(E142*P142,2)</f>
        <v>0</v>
      </c>
      <c r="R142" s="176" t="s">
        <v>461</v>
      </c>
      <c r="S142" s="176" t="s">
        <v>144</v>
      </c>
      <c r="T142" s="177" t="s">
        <v>144</v>
      </c>
      <c r="U142" s="161">
        <v>0.28000000000000003</v>
      </c>
      <c r="V142" s="161">
        <f>ROUND(E142*U142,2)</f>
        <v>64.86</v>
      </c>
      <c r="W142" s="161"/>
      <c r="X142" s="161" t="s">
        <v>208</v>
      </c>
      <c r="Y142" s="151"/>
      <c r="Z142" s="151"/>
      <c r="AA142" s="151"/>
      <c r="AB142" s="151"/>
      <c r="AC142" s="151"/>
      <c r="AD142" s="151"/>
      <c r="AE142" s="151"/>
      <c r="AF142" s="151"/>
      <c r="AG142" s="151" t="s">
        <v>209</v>
      </c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</row>
    <row r="143" spans="1:60" outlineLevel="1" x14ac:dyDescent="0.2">
      <c r="A143" s="158"/>
      <c r="B143" s="159"/>
      <c r="C143" s="256" t="s">
        <v>471</v>
      </c>
      <c r="D143" s="257"/>
      <c r="E143" s="257"/>
      <c r="F143" s="257"/>
      <c r="G143" s="257"/>
      <c r="H143" s="161"/>
      <c r="I143" s="161"/>
      <c r="J143" s="161"/>
      <c r="K143" s="161"/>
      <c r="L143" s="161"/>
      <c r="M143" s="161"/>
      <c r="N143" s="160"/>
      <c r="O143" s="160"/>
      <c r="P143" s="160"/>
      <c r="Q143" s="160"/>
      <c r="R143" s="161"/>
      <c r="S143" s="161"/>
      <c r="T143" s="161"/>
      <c r="U143" s="161"/>
      <c r="V143" s="161"/>
      <c r="W143" s="161"/>
      <c r="X143" s="161"/>
      <c r="Y143" s="151"/>
      <c r="Z143" s="151"/>
      <c r="AA143" s="151"/>
      <c r="AB143" s="151"/>
      <c r="AC143" s="151"/>
      <c r="AD143" s="151"/>
      <c r="AE143" s="151"/>
      <c r="AF143" s="151"/>
      <c r="AG143" s="151" t="s">
        <v>219</v>
      </c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</row>
    <row r="144" spans="1:60" outlineLevel="1" x14ac:dyDescent="0.2">
      <c r="A144" s="178">
        <v>75</v>
      </c>
      <c r="B144" s="179" t="s">
        <v>472</v>
      </c>
      <c r="C144" s="189" t="s">
        <v>473</v>
      </c>
      <c r="D144" s="180" t="s">
        <v>348</v>
      </c>
      <c r="E144" s="181">
        <v>231.66</v>
      </c>
      <c r="F144" s="182"/>
      <c r="G144" s="183">
        <f>ROUND(E144*F144,2)</f>
        <v>0</v>
      </c>
      <c r="H144" s="182"/>
      <c r="I144" s="183">
        <f>ROUND(E144*H144,2)</f>
        <v>0</v>
      </c>
      <c r="J144" s="182"/>
      <c r="K144" s="183">
        <f>ROUND(E144*J144,2)</f>
        <v>0</v>
      </c>
      <c r="L144" s="183">
        <v>21</v>
      </c>
      <c r="M144" s="183">
        <f>G144*(1+L144/100)</f>
        <v>0</v>
      </c>
      <c r="N144" s="181">
        <v>0</v>
      </c>
      <c r="O144" s="181">
        <f>ROUND(E144*N144,2)</f>
        <v>0</v>
      </c>
      <c r="P144" s="181">
        <v>0</v>
      </c>
      <c r="Q144" s="181">
        <f>ROUND(E144*P144,2)</f>
        <v>0</v>
      </c>
      <c r="R144" s="183" t="s">
        <v>474</v>
      </c>
      <c r="S144" s="183" t="s">
        <v>144</v>
      </c>
      <c r="T144" s="184" t="s">
        <v>144</v>
      </c>
      <c r="U144" s="161">
        <v>0.05</v>
      </c>
      <c r="V144" s="161">
        <f>ROUND(E144*U144,2)</f>
        <v>11.58</v>
      </c>
      <c r="W144" s="161"/>
      <c r="X144" s="161" t="s">
        <v>208</v>
      </c>
      <c r="Y144" s="151"/>
      <c r="Z144" s="151"/>
      <c r="AA144" s="151"/>
      <c r="AB144" s="151"/>
      <c r="AC144" s="151"/>
      <c r="AD144" s="151"/>
      <c r="AE144" s="151"/>
      <c r="AF144" s="151"/>
      <c r="AG144" s="151" t="s">
        <v>209</v>
      </c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</row>
    <row r="145" spans="1:60" outlineLevel="1" x14ac:dyDescent="0.2">
      <c r="A145" s="178">
        <v>76</v>
      </c>
      <c r="B145" s="179" t="s">
        <v>475</v>
      </c>
      <c r="C145" s="189" t="s">
        <v>476</v>
      </c>
      <c r="D145" s="180" t="s">
        <v>348</v>
      </c>
      <c r="E145" s="181">
        <v>231.66</v>
      </c>
      <c r="F145" s="182"/>
      <c r="G145" s="183">
        <f>ROUND(E145*F145,2)</f>
        <v>0</v>
      </c>
      <c r="H145" s="182"/>
      <c r="I145" s="183">
        <f>ROUND(E145*H145,2)</f>
        <v>0</v>
      </c>
      <c r="J145" s="182"/>
      <c r="K145" s="183">
        <f>ROUND(E145*J145,2)</f>
        <v>0</v>
      </c>
      <c r="L145" s="183">
        <v>21</v>
      </c>
      <c r="M145" s="183">
        <f>G145*(1+L145/100)</f>
        <v>0</v>
      </c>
      <c r="N145" s="181">
        <v>0</v>
      </c>
      <c r="O145" s="181">
        <f>ROUND(E145*N145,2)</f>
        <v>0</v>
      </c>
      <c r="P145" s="181">
        <v>0</v>
      </c>
      <c r="Q145" s="181">
        <f>ROUND(E145*P145,2)</f>
        <v>0</v>
      </c>
      <c r="R145" s="183" t="s">
        <v>474</v>
      </c>
      <c r="S145" s="183" t="s">
        <v>144</v>
      </c>
      <c r="T145" s="184" t="s">
        <v>144</v>
      </c>
      <c r="U145" s="161">
        <v>0</v>
      </c>
      <c r="V145" s="161">
        <f>ROUND(E145*U145,2)</f>
        <v>0</v>
      </c>
      <c r="W145" s="161"/>
      <c r="X145" s="161" t="s">
        <v>208</v>
      </c>
      <c r="Y145" s="151"/>
      <c r="Z145" s="151"/>
      <c r="AA145" s="151"/>
      <c r="AB145" s="151"/>
      <c r="AC145" s="151"/>
      <c r="AD145" s="151"/>
      <c r="AE145" s="151"/>
      <c r="AF145" s="151"/>
      <c r="AG145" s="151" t="s">
        <v>209</v>
      </c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</row>
    <row r="146" spans="1:60" outlineLevel="1" x14ac:dyDescent="0.2">
      <c r="A146" s="171">
        <v>77</v>
      </c>
      <c r="B146" s="172" t="s">
        <v>477</v>
      </c>
      <c r="C146" s="187" t="s">
        <v>478</v>
      </c>
      <c r="D146" s="173" t="s">
        <v>348</v>
      </c>
      <c r="E146" s="174">
        <v>231.66</v>
      </c>
      <c r="F146" s="175"/>
      <c r="G146" s="176">
        <f>ROUND(E146*F146,2)</f>
        <v>0</v>
      </c>
      <c r="H146" s="175"/>
      <c r="I146" s="176">
        <f>ROUND(E146*H146,2)</f>
        <v>0</v>
      </c>
      <c r="J146" s="175"/>
      <c r="K146" s="176">
        <f>ROUND(E146*J146,2)</f>
        <v>0</v>
      </c>
      <c r="L146" s="176">
        <v>21</v>
      </c>
      <c r="M146" s="176">
        <f>G146*(1+L146/100)</f>
        <v>0</v>
      </c>
      <c r="N146" s="174">
        <v>0</v>
      </c>
      <c r="O146" s="174">
        <f>ROUND(E146*N146,2)</f>
        <v>0</v>
      </c>
      <c r="P146" s="174">
        <v>0</v>
      </c>
      <c r="Q146" s="174">
        <f>ROUND(E146*P146,2)</f>
        <v>0</v>
      </c>
      <c r="R146" s="176" t="s">
        <v>474</v>
      </c>
      <c r="S146" s="176" t="s">
        <v>144</v>
      </c>
      <c r="T146" s="177" t="s">
        <v>144</v>
      </c>
      <c r="U146" s="161">
        <v>0.01</v>
      </c>
      <c r="V146" s="161">
        <f>ROUND(E146*U146,2)</f>
        <v>2.3199999999999998</v>
      </c>
      <c r="W146" s="161"/>
      <c r="X146" s="161" t="s">
        <v>208</v>
      </c>
      <c r="Y146" s="151"/>
      <c r="Z146" s="151"/>
      <c r="AA146" s="151"/>
      <c r="AB146" s="151"/>
      <c r="AC146" s="151"/>
      <c r="AD146" s="151"/>
      <c r="AE146" s="151"/>
      <c r="AF146" s="151"/>
      <c r="AG146" s="151" t="s">
        <v>209</v>
      </c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</row>
    <row r="147" spans="1:60" outlineLevel="1" x14ac:dyDescent="0.2">
      <c r="A147" s="158"/>
      <c r="B147" s="159"/>
      <c r="C147" s="256" t="s">
        <v>479</v>
      </c>
      <c r="D147" s="257"/>
      <c r="E147" s="257"/>
      <c r="F147" s="257"/>
      <c r="G147" s="257"/>
      <c r="H147" s="161"/>
      <c r="I147" s="161"/>
      <c r="J147" s="161"/>
      <c r="K147" s="161"/>
      <c r="L147" s="161"/>
      <c r="M147" s="161"/>
      <c r="N147" s="160"/>
      <c r="O147" s="160"/>
      <c r="P147" s="160"/>
      <c r="Q147" s="160"/>
      <c r="R147" s="161"/>
      <c r="S147" s="161"/>
      <c r="T147" s="161"/>
      <c r="U147" s="161"/>
      <c r="V147" s="161"/>
      <c r="W147" s="161"/>
      <c r="X147" s="161"/>
      <c r="Y147" s="151"/>
      <c r="Z147" s="151"/>
      <c r="AA147" s="151"/>
      <c r="AB147" s="151"/>
      <c r="AC147" s="151"/>
      <c r="AD147" s="151"/>
      <c r="AE147" s="151"/>
      <c r="AF147" s="151"/>
      <c r="AG147" s="151" t="s">
        <v>219</v>
      </c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</row>
    <row r="148" spans="1:60" ht="33.75" outlineLevel="1" x14ac:dyDescent="0.2">
      <c r="A148" s="171">
        <v>78</v>
      </c>
      <c r="B148" s="172" t="s">
        <v>480</v>
      </c>
      <c r="C148" s="187" t="s">
        <v>481</v>
      </c>
      <c r="D148" s="173" t="s">
        <v>348</v>
      </c>
      <c r="E148" s="174">
        <v>231.66</v>
      </c>
      <c r="F148" s="175"/>
      <c r="G148" s="176">
        <f>ROUND(E148*F148,2)</f>
        <v>0</v>
      </c>
      <c r="H148" s="175"/>
      <c r="I148" s="176">
        <f>ROUND(E148*H148,2)</f>
        <v>0</v>
      </c>
      <c r="J148" s="175"/>
      <c r="K148" s="176">
        <f>ROUND(E148*J148,2)</f>
        <v>0</v>
      </c>
      <c r="L148" s="176">
        <v>21</v>
      </c>
      <c r="M148" s="176">
        <f>G148*(1+L148/100)</f>
        <v>0</v>
      </c>
      <c r="N148" s="174">
        <v>0</v>
      </c>
      <c r="O148" s="174">
        <f>ROUND(E148*N148,2)</f>
        <v>0</v>
      </c>
      <c r="P148" s="174">
        <v>0</v>
      </c>
      <c r="Q148" s="174">
        <f>ROUND(E148*P148,2)</f>
        <v>0</v>
      </c>
      <c r="R148" s="176" t="s">
        <v>461</v>
      </c>
      <c r="S148" s="176" t="s">
        <v>144</v>
      </c>
      <c r="T148" s="177" t="s">
        <v>144</v>
      </c>
      <c r="U148" s="161">
        <v>0</v>
      </c>
      <c r="V148" s="161">
        <f>ROUND(E148*U148,2)</f>
        <v>0</v>
      </c>
      <c r="W148" s="161"/>
      <c r="X148" s="161" t="s">
        <v>482</v>
      </c>
      <c r="Y148" s="151"/>
      <c r="Z148" s="151"/>
      <c r="AA148" s="151"/>
      <c r="AB148" s="151"/>
      <c r="AC148" s="151"/>
      <c r="AD148" s="151"/>
      <c r="AE148" s="151"/>
      <c r="AF148" s="151"/>
      <c r="AG148" s="151" t="s">
        <v>483</v>
      </c>
      <c r="AH148" s="151"/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</row>
    <row r="149" spans="1:60" outlineLevel="1" x14ac:dyDescent="0.2">
      <c r="A149" s="158"/>
      <c r="B149" s="159"/>
      <c r="C149" s="256" t="s">
        <v>471</v>
      </c>
      <c r="D149" s="257"/>
      <c r="E149" s="257"/>
      <c r="F149" s="257"/>
      <c r="G149" s="257"/>
      <c r="H149" s="161"/>
      <c r="I149" s="161"/>
      <c r="J149" s="161"/>
      <c r="K149" s="161"/>
      <c r="L149" s="161"/>
      <c r="M149" s="161"/>
      <c r="N149" s="160"/>
      <c r="O149" s="160"/>
      <c r="P149" s="160"/>
      <c r="Q149" s="160"/>
      <c r="R149" s="161"/>
      <c r="S149" s="161"/>
      <c r="T149" s="161"/>
      <c r="U149" s="161"/>
      <c r="V149" s="161"/>
      <c r="W149" s="161"/>
      <c r="X149" s="161"/>
      <c r="Y149" s="151"/>
      <c r="Z149" s="151"/>
      <c r="AA149" s="151"/>
      <c r="AB149" s="151"/>
      <c r="AC149" s="151"/>
      <c r="AD149" s="151"/>
      <c r="AE149" s="151"/>
      <c r="AF149" s="151"/>
      <c r="AG149" s="151" t="s">
        <v>219</v>
      </c>
      <c r="AH149" s="151"/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</row>
    <row r="150" spans="1:60" x14ac:dyDescent="0.2">
      <c r="A150" s="165" t="s">
        <v>139</v>
      </c>
      <c r="B150" s="166" t="s">
        <v>105</v>
      </c>
      <c r="C150" s="186" t="s">
        <v>106</v>
      </c>
      <c r="D150" s="167"/>
      <c r="E150" s="168"/>
      <c r="F150" s="169"/>
      <c r="G150" s="169">
        <f>SUMIF(AG151:AG152,"&lt;&gt;NOR",G151:G152)</f>
        <v>0</v>
      </c>
      <c r="H150" s="169"/>
      <c r="I150" s="169">
        <f>SUM(I151:I152)</f>
        <v>0</v>
      </c>
      <c r="J150" s="169"/>
      <c r="K150" s="169">
        <f>SUM(K151:K152)</f>
        <v>0</v>
      </c>
      <c r="L150" s="169"/>
      <c r="M150" s="169">
        <f>SUM(M151:M152)</f>
        <v>0</v>
      </c>
      <c r="N150" s="168"/>
      <c r="O150" s="168">
        <f>SUM(O151:O152)</f>
        <v>0</v>
      </c>
      <c r="P150" s="168"/>
      <c r="Q150" s="168">
        <f>SUM(Q151:Q152)</f>
        <v>0</v>
      </c>
      <c r="R150" s="169"/>
      <c r="S150" s="169"/>
      <c r="T150" s="170"/>
      <c r="U150" s="164"/>
      <c r="V150" s="164">
        <f>SUM(V151:V152)</f>
        <v>177.09</v>
      </c>
      <c r="W150" s="164"/>
      <c r="X150" s="164"/>
      <c r="AG150" t="s">
        <v>140</v>
      </c>
    </row>
    <row r="151" spans="1:60" ht="22.5" outlineLevel="1" x14ac:dyDescent="0.2">
      <c r="A151" s="171">
        <v>79</v>
      </c>
      <c r="B151" s="172" t="s">
        <v>484</v>
      </c>
      <c r="C151" s="187" t="s">
        <v>485</v>
      </c>
      <c r="D151" s="173" t="s">
        <v>348</v>
      </c>
      <c r="E151" s="174">
        <v>837.29522999999995</v>
      </c>
      <c r="F151" s="175"/>
      <c r="G151" s="176">
        <f>ROUND(E151*F151,2)</f>
        <v>0</v>
      </c>
      <c r="H151" s="175"/>
      <c r="I151" s="176">
        <f>ROUND(E151*H151,2)</f>
        <v>0</v>
      </c>
      <c r="J151" s="175"/>
      <c r="K151" s="176">
        <f>ROUND(E151*J151,2)</f>
        <v>0</v>
      </c>
      <c r="L151" s="176">
        <v>21</v>
      </c>
      <c r="M151" s="176">
        <f>G151*(1+L151/100)</f>
        <v>0</v>
      </c>
      <c r="N151" s="174">
        <v>0</v>
      </c>
      <c r="O151" s="174">
        <f>ROUND(E151*N151,2)</f>
        <v>0</v>
      </c>
      <c r="P151" s="174">
        <v>0</v>
      </c>
      <c r="Q151" s="174">
        <f>ROUND(E151*P151,2)</f>
        <v>0</v>
      </c>
      <c r="R151" s="176" t="s">
        <v>355</v>
      </c>
      <c r="S151" s="176" t="s">
        <v>144</v>
      </c>
      <c r="T151" s="177" t="s">
        <v>144</v>
      </c>
      <c r="U151" s="161">
        <v>0.21149999999999999</v>
      </c>
      <c r="V151" s="161">
        <f>ROUND(E151*U151,2)</f>
        <v>177.09</v>
      </c>
      <c r="W151" s="161"/>
      <c r="X151" s="161" t="s">
        <v>486</v>
      </c>
      <c r="Y151" s="151"/>
      <c r="Z151" s="151"/>
      <c r="AA151" s="151"/>
      <c r="AB151" s="151"/>
      <c r="AC151" s="151"/>
      <c r="AD151" s="151"/>
      <c r="AE151" s="151"/>
      <c r="AF151" s="151"/>
      <c r="AG151" s="151" t="s">
        <v>487</v>
      </c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</row>
    <row r="152" spans="1:60" outlineLevel="1" x14ac:dyDescent="0.2">
      <c r="A152" s="158"/>
      <c r="B152" s="159"/>
      <c r="C152" s="256" t="s">
        <v>488</v>
      </c>
      <c r="D152" s="257"/>
      <c r="E152" s="257"/>
      <c r="F152" s="257"/>
      <c r="G152" s="257"/>
      <c r="H152" s="161"/>
      <c r="I152" s="161"/>
      <c r="J152" s="161"/>
      <c r="K152" s="161"/>
      <c r="L152" s="161"/>
      <c r="M152" s="161"/>
      <c r="N152" s="160"/>
      <c r="O152" s="160"/>
      <c r="P152" s="160"/>
      <c r="Q152" s="160"/>
      <c r="R152" s="161"/>
      <c r="S152" s="161"/>
      <c r="T152" s="161"/>
      <c r="U152" s="161"/>
      <c r="V152" s="161"/>
      <c r="W152" s="161"/>
      <c r="X152" s="161"/>
      <c r="Y152" s="151"/>
      <c r="Z152" s="151"/>
      <c r="AA152" s="151"/>
      <c r="AB152" s="151"/>
      <c r="AC152" s="151"/>
      <c r="AD152" s="151"/>
      <c r="AE152" s="151"/>
      <c r="AF152" s="151"/>
      <c r="AG152" s="151" t="s">
        <v>219</v>
      </c>
      <c r="AH152" s="151"/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</row>
    <row r="153" spans="1:60" x14ac:dyDescent="0.2">
      <c r="A153" s="165" t="s">
        <v>139</v>
      </c>
      <c r="B153" s="166" t="s">
        <v>107</v>
      </c>
      <c r="C153" s="186" t="s">
        <v>108</v>
      </c>
      <c r="D153" s="167"/>
      <c r="E153" s="168"/>
      <c r="F153" s="169"/>
      <c r="G153" s="169">
        <f>SUMIF(AG154:AG154,"&lt;&gt;NOR",G154:G154)</f>
        <v>0</v>
      </c>
      <c r="H153" s="169"/>
      <c r="I153" s="169">
        <f>SUM(I154:I154)</f>
        <v>0</v>
      </c>
      <c r="J153" s="169"/>
      <c r="K153" s="169">
        <f>SUM(K154:K154)</f>
        <v>0</v>
      </c>
      <c r="L153" s="169"/>
      <c r="M153" s="169">
        <f>SUM(M154:M154)</f>
        <v>0</v>
      </c>
      <c r="N153" s="168"/>
      <c r="O153" s="168">
        <f>SUM(O154:O154)</f>
        <v>0</v>
      </c>
      <c r="P153" s="168"/>
      <c r="Q153" s="168">
        <f>SUM(Q154:Q154)</f>
        <v>0</v>
      </c>
      <c r="R153" s="169"/>
      <c r="S153" s="169"/>
      <c r="T153" s="170"/>
      <c r="U153" s="164"/>
      <c r="V153" s="164">
        <f>SUM(V154:V154)</f>
        <v>21.76</v>
      </c>
      <c r="W153" s="164"/>
      <c r="X153" s="164"/>
      <c r="AG153" t="s">
        <v>140</v>
      </c>
    </row>
    <row r="154" spans="1:60" outlineLevel="1" x14ac:dyDescent="0.2">
      <c r="A154" s="171">
        <v>80</v>
      </c>
      <c r="B154" s="172" t="s">
        <v>647</v>
      </c>
      <c r="C154" s="187" t="s">
        <v>648</v>
      </c>
      <c r="D154" s="173" t="s">
        <v>232</v>
      </c>
      <c r="E154" s="174">
        <v>351</v>
      </c>
      <c r="F154" s="175"/>
      <c r="G154" s="176">
        <f>ROUND(E154*F154,2)</f>
        <v>0</v>
      </c>
      <c r="H154" s="175"/>
      <c r="I154" s="176">
        <f>ROUND(E154*H154,2)</f>
        <v>0</v>
      </c>
      <c r="J154" s="175"/>
      <c r="K154" s="176">
        <f>ROUND(E154*J154,2)</f>
        <v>0</v>
      </c>
      <c r="L154" s="176">
        <v>21</v>
      </c>
      <c r="M154" s="176">
        <f>G154*(1+L154/100)</f>
        <v>0</v>
      </c>
      <c r="N154" s="174">
        <v>1.0000000000000001E-5</v>
      </c>
      <c r="O154" s="174">
        <f>ROUND(E154*N154,2)</f>
        <v>0</v>
      </c>
      <c r="P154" s="174">
        <v>0</v>
      </c>
      <c r="Q154" s="174">
        <f>ROUND(E154*P154,2)</f>
        <v>0</v>
      </c>
      <c r="R154" s="176" t="s">
        <v>649</v>
      </c>
      <c r="S154" s="176" t="s">
        <v>144</v>
      </c>
      <c r="T154" s="177" t="s">
        <v>144</v>
      </c>
      <c r="U154" s="161">
        <v>6.2E-2</v>
      </c>
      <c r="V154" s="161">
        <f>ROUND(E154*U154,2)</f>
        <v>21.76</v>
      </c>
      <c r="W154" s="161"/>
      <c r="X154" s="161" t="s">
        <v>208</v>
      </c>
      <c r="Y154" s="151"/>
      <c r="Z154" s="151"/>
      <c r="AA154" s="151"/>
      <c r="AB154" s="151"/>
      <c r="AC154" s="151"/>
      <c r="AD154" s="151"/>
      <c r="AE154" s="151"/>
      <c r="AF154" s="151"/>
      <c r="AG154" s="151" t="s">
        <v>209</v>
      </c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</row>
    <row r="155" spans="1:60" x14ac:dyDescent="0.2">
      <c r="A155" s="3"/>
      <c r="B155" s="4"/>
      <c r="C155" s="190"/>
      <c r="D155" s="6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AE155">
        <v>15</v>
      </c>
      <c r="AF155">
        <v>21</v>
      </c>
      <c r="AG155" t="s">
        <v>126</v>
      </c>
    </row>
    <row r="156" spans="1:60" x14ac:dyDescent="0.2">
      <c r="A156" s="154"/>
      <c r="B156" s="155" t="s">
        <v>29</v>
      </c>
      <c r="C156" s="191"/>
      <c r="D156" s="156"/>
      <c r="E156" s="157"/>
      <c r="F156" s="157"/>
      <c r="G156" s="185">
        <f>G8+G72+G82+G89+G132+G139+G141+G150+G153</f>
        <v>0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AE156">
        <f>SUMIF(L7:L154,AE155,G7:G154)</f>
        <v>0</v>
      </c>
      <c r="AF156">
        <f>SUMIF(L7:L154,AF155,G7:G154)</f>
        <v>0</v>
      </c>
      <c r="AG156" t="s">
        <v>200</v>
      </c>
    </row>
    <row r="157" spans="1:60" x14ac:dyDescent="0.2">
      <c r="C157" s="192"/>
      <c r="D157" s="10"/>
      <c r="AG157" t="s">
        <v>201</v>
      </c>
    </row>
    <row r="158" spans="1:60" x14ac:dyDescent="0.2">
      <c r="D158" s="10"/>
    </row>
    <row r="159" spans="1:60" x14ac:dyDescent="0.2">
      <c r="D159" s="10"/>
    </row>
    <row r="160" spans="1:60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E14A" sheet="1" objects="1" scenarios="1"/>
  <mergeCells count="42">
    <mergeCell ref="C13:G13"/>
    <mergeCell ref="A1:G1"/>
    <mergeCell ref="C2:G2"/>
    <mergeCell ref="C3:G3"/>
    <mergeCell ref="C4:G4"/>
    <mergeCell ref="C11:G11"/>
    <mergeCell ref="C43:G43"/>
    <mergeCell ref="C16:G16"/>
    <mergeCell ref="C18:G18"/>
    <mergeCell ref="C20:G20"/>
    <mergeCell ref="C22:G22"/>
    <mergeCell ref="C24:G24"/>
    <mergeCell ref="C29:G29"/>
    <mergeCell ref="C31:G31"/>
    <mergeCell ref="C33:G33"/>
    <mergeCell ref="C36:G36"/>
    <mergeCell ref="C38:G38"/>
    <mergeCell ref="C41:G41"/>
    <mergeCell ref="C86:G86"/>
    <mergeCell ref="C45:G45"/>
    <mergeCell ref="C48:G48"/>
    <mergeCell ref="C51:G51"/>
    <mergeCell ref="C53:G53"/>
    <mergeCell ref="C55:G55"/>
    <mergeCell ref="C59:G59"/>
    <mergeCell ref="C63:G63"/>
    <mergeCell ref="C67:G67"/>
    <mergeCell ref="C74:G74"/>
    <mergeCell ref="C77:G77"/>
    <mergeCell ref="C80:G80"/>
    <mergeCell ref="C152:G152"/>
    <mergeCell ref="C88:G88"/>
    <mergeCell ref="C93:G93"/>
    <mergeCell ref="C95:G95"/>
    <mergeCell ref="C101:G101"/>
    <mergeCell ref="C103:G103"/>
    <mergeCell ref="C105:G105"/>
    <mergeCell ref="C107:G107"/>
    <mergeCell ref="C109:G109"/>
    <mergeCell ref="C143:G143"/>
    <mergeCell ref="C147:G147"/>
    <mergeCell ref="C149:G149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54</vt:i4>
      </vt:variant>
    </vt:vector>
  </HeadingPairs>
  <TitlesOfParts>
    <vt:vector size="61" baseType="lpstr">
      <vt:lpstr>Pokyny pro vyplnění</vt:lpstr>
      <vt:lpstr>Stavba</vt:lpstr>
      <vt:lpstr>VzorPolozky</vt:lpstr>
      <vt:lpstr>IO-302 4 Naklady</vt:lpstr>
      <vt:lpstr>IO-300 1 Pol</vt:lpstr>
      <vt:lpstr>IO-300 2 Pol</vt:lpstr>
      <vt:lpstr>IO-301 3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'IO-300 1 Pol'!Názvy_tisku</vt:lpstr>
      <vt:lpstr>'IO-300 2 Pol'!Názvy_tisku</vt:lpstr>
      <vt:lpstr>'IO-301 3 Pol'!Názvy_tisku</vt:lpstr>
      <vt:lpstr>'IO-302 4 Naklady'!Názvy_tisku</vt:lpstr>
      <vt:lpstr>oadresa</vt:lpstr>
      <vt:lpstr>Stavba!Objednatel</vt:lpstr>
      <vt:lpstr>Stavba!Objekt</vt:lpstr>
      <vt:lpstr>'IO-300 1 Pol'!Oblast_tisku</vt:lpstr>
      <vt:lpstr>'IO-300 2 Pol'!Oblast_tisku</vt:lpstr>
      <vt:lpstr>'IO-301 3 Pol'!Oblast_tisku</vt:lpstr>
      <vt:lpstr>'IO-302 4 Naklady'!Oblast_tisku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František Kujan</dc:creator>
  <cp:lastModifiedBy>Ing. František Kujan</cp:lastModifiedBy>
  <cp:lastPrinted>2019-03-19T12:27:02Z</cp:lastPrinted>
  <dcterms:created xsi:type="dcterms:W3CDTF">2009-04-08T07:15:50Z</dcterms:created>
  <dcterms:modified xsi:type="dcterms:W3CDTF">2022-10-14T08:10:31Z</dcterms:modified>
</cp:coreProperties>
</file>